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nfr\Desktop\"/>
    </mc:Choice>
  </mc:AlternateContent>
  <xr:revisionPtr revIDLastSave="0" documentId="8_{C1B13DEE-7601-4A8D-826E-1721BA6D1E63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Gannt" sheetId="6" r:id="rId1"/>
    <sheet name="calculs de couts complet" sheetId="8" r:id="rId2"/>
    <sheet name="Calcul coût de main d'oeuvre" sheetId="2" r:id="rId3"/>
    <sheet name="Calcul mo simplifié" sheetId="1" r:id="rId4"/>
    <sheet name="du cout unitaire au coût total" sheetId="4" r:id="rId5"/>
    <sheet name="Du devis au coût unitaire" sheetId="5" r:id="rId6"/>
  </sheets>
  <externalReferences>
    <externalReference r:id="rId7"/>
    <externalReference r:id="rId8"/>
  </externalReferences>
  <definedNames>
    <definedName name="Autres_Revenus" localSheetId="0">'[1]Exemple bilan comptable'!$E$61</definedName>
    <definedName name="Autres_Revenus">'[2]Exemple bilan comptable'!$E$61</definedName>
    <definedName name="Bénéfice_Exp" localSheetId="0">'[1]Exemple bilan comptable'!$E$53</definedName>
    <definedName name="Bénéfice_Exp">'[2]Exemple bilan comptable'!$E$53</definedName>
    <definedName name="COGS" localSheetId="0">'[1]Exemple bilan comptable'!$E$18</definedName>
    <definedName name="COGS">'[2]Exemple bilan comptable'!$E$18</definedName>
    <definedName name="Stock_Disp" localSheetId="0">'[1]Exemple bilan comptable'!$D$16</definedName>
    <definedName name="Stock_Disp">'[2]Exemple bilan comptable'!$D$16</definedName>
    <definedName name="Total_Dépenses" localSheetId="0">'[1]Exemple bilan comptable'!$E$49</definedName>
    <definedName name="Total_Dépenses">'[2]Exemple bilan comptable'!$E$49</definedName>
    <definedName name="Ventes_Nettes" localSheetId="0">'[1]Exemple bilan comptable'!$E$8</definedName>
    <definedName name="Ventes_Nettes">'[2]Exemple bilan comptable'!$E$8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8" l="1"/>
  <c r="M6" i="8"/>
  <c r="O6" i="8" s="1"/>
  <c r="M5" i="8"/>
  <c r="M4" i="8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C34" i="8"/>
  <c r="F3" i="8" s="1"/>
  <c r="N3" i="8" s="1"/>
  <c r="O20" i="8"/>
  <c r="N20" i="8"/>
  <c r="O19" i="8"/>
  <c r="N19" i="8"/>
  <c r="M18" i="8"/>
  <c r="O18" i="8" s="1"/>
  <c r="F18" i="8"/>
  <c r="N18" i="8" s="1"/>
  <c r="O17" i="8"/>
  <c r="N17" i="8"/>
  <c r="O16" i="8"/>
  <c r="N16" i="8"/>
  <c r="M15" i="8"/>
  <c r="O15" i="8" s="1"/>
  <c r="F15" i="8"/>
  <c r="N15" i="8" s="1"/>
  <c r="M14" i="8"/>
  <c r="O14" i="8" s="1"/>
  <c r="F14" i="8"/>
  <c r="N14" i="8" s="1"/>
  <c r="M13" i="8"/>
  <c r="O13" i="8" s="1"/>
  <c r="F13" i="8"/>
  <c r="N13" i="8" s="1"/>
  <c r="M12" i="8"/>
  <c r="O12" i="8" s="1"/>
  <c r="F12" i="8"/>
  <c r="N12" i="8" s="1"/>
  <c r="M11" i="8"/>
  <c r="O11" i="8" s="1"/>
  <c r="F11" i="8"/>
  <c r="N11" i="8" s="1"/>
  <c r="M10" i="8"/>
  <c r="O10" i="8" s="1"/>
  <c r="F10" i="8"/>
  <c r="N10" i="8" s="1"/>
  <c r="O9" i="8"/>
  <c r="N9" i="8"/>
  <c r="O8" i="8"/>
  <c r="N8" i="8"/>
  <c r="N7" i="8"/>
  <c r="O7" i="8"/>
  <c r="F6" i="8"/>
  <c r="N6" i="8" s="1"/>
  <c r="O5" i="8"/>
  <c r="F5" i="8"/>
  <c r="N5" i="8" s="1"/>
  <c r="O4" i="8"/>
  <c r="F4" i="8"/>
  <c r="N4" i="8" s="1"/>
  <c r="M21" i="8" l="1"/>
  <c r="M22" i="8" s="1"/>
  <c r="F21" i="8"/>
  <c r="F22" i="8" s="1"/>
  <c r="N22" i="8"/>
  <c r="O3" i="8"/>
  <c r="O22" i="8" s="1"/>
  <c r="F23" i="8" l="1"/>
  <c r="F24" i="8" s="1"/>
  <c r="M23" i="8"/>
  <c r="M24" i="8" s="1"/>
  <c r="I9" i="5"/>
  <c r="F9" i="5"/>
  <c r="G9" i="5" s="1"/>
  <c r="H9" i="5" s="1"/>
  <c r="F10" i="5"/>
  <c r="G10" i="5"/>
  <c r="H10" i="5"/>
  <c r="F11" i="5"/>
  <c r="G11" i="5"/>
  <c r="H11" i="5" s="1"/>
  <c r="F12" i="5"/>
  <c r="G12" i="5" s="1"/>
  <c r="H12" i="5" s="1"/>
  <c r="F13" i="5"/>
  <c r="G13" i="5"/>
  <c r="H13" i="5"/>
  <c r="F14" i="5"/>
  <c r="G14" i="5" s="1"/>
  <c r="H14" i="5" s="1"/>
  <c r="F15" i="5"/>
  <c r="G15" i="5"/>
  <c r="H15" i="5"/>
  <c r="G8" i="4"/>
  <c r="F8" i="4" s="1"/>
  <c r="G9" i="4"/>
  <c r="F9" i="4" s="1"/>
  <c r="G10" i="4"/>
  <c r="F10" i="4" s="1"/>
  <c r="G11" i="4"/>
  <c r="F11" i="4" s="1"/>
  <c r="G12" i="4"/>
  <c r="F12" i="4" s="1"/>
  <c r="G13" i="4"/>
  <c r="F13" i="4" s="1"/>
  <c r="G14" i="4"/>
  <c r="F14" i="4" s="1"/>
  <c r="G7" i="4"/>
  <c r="F7" i="4" s="1"/>
  <c r="G15" i="4"/>
  <c r="F15" i="4" s="1"/>
  <c r="G16" i="4"/>
  <c r="F16" i="4" s="1"/>
  <c r="G17" i="4"/>
  <c r="F17" i="4" s="1"/>
  <c r="G18" i="4"/>
  <c r="F18" i="4" s="1"/>
  <c r="G19" i="4"/>
  <c r="F19" i="4" s="1"/>
  <c r="G20" i="4"/>
  <c r="F20" i="4" s="1"/>
  <c r="G21" i="4"/>
  <c r="F21" i="4" s="1"/>
  <c r="G22" i="4"/>
  <c r="F22" i="4" s="1"/>
  <c r="G23" i="4"/>
  <c r="F23" i="4" s="1"/>
  <c r="I8" i="5"/>
  <c r="F8" i="5"/>
  <c r="G8" i="5" s="1"/>
  <c r="H8" i="5" s="1"/>
  <c r="F16" i="5"/>
  <c r="G16" i="5" s="1"/>
  <c r="H16" i="5" s="1"/>
  <c r="F17" i="5"/>
  <c r="G17" i="5" s="1"/>
  <c r="H17" i="5" s="1"/>
  <c r="F18" i="5"/>
  <c r="G18" i="5" s="1"/>
  <c r="H18" i="5" s="1"/>
  <c r="F19" i="5"/>
  <c r="G19" i="5" s="1"/>
  <c r="H19" i="5" s="1"/>
  <c r="F20" i="5"/>
  <c r="G20" i="5" s="1"/>
  <c r="H20" i="5" s="1"/>
  <c r="F21" i="5"/>
  <c r="G21" i="5" s="1"/>
  <c r="H21" i="5" s="1"/>
  <c r="F6" i="5"/>
  <c r="G6" i="5" s="1"/>
  <c r="F7" i="5"/>
  <c r="G7" i="5" s="1"/>
  <c r="F5" i="5"/>
  <c r="G5" i="5" s="1"/>
  <c r="C58" i="6"/>
  <c r="D58" i="6"/>
  <c r="E58" i="6"/>
  <c r="F58" i="6"/>
  <c r="G58" i="6"/>
  <c r="H58" i="6"/>
  <c r="I58" i="6"/>
  <c r="J58" i="6"/>
  <c r="K58" i="6"/>
  <c r="L58" i="6"/>
  <c r="M58" i="6"/>
  <c r="F4" i="5" l="1"/>
  <c r="I4" i="5"/>
  <c r="H5" i="5"/>
  <c r="I5" i="5"/>
  <c r="H6" i="5"/>
  <c r="I6" i="5"/>
  <c r="H7" i="5"/>
  <c r="I7" i="5"/>
  <c r="G5" i="4"/>
  <c r="F5" i="4" s="1"/>
  <c r="G6" i="4"/>
  <c r="F6" i="4" s="1"/>
  <c r="G24" i="4"/>
  <c r="F24" i="4" s="1"/>
  <c r="G4" i="5" l="1"/>
  <c r="H4" i="5" s="1"/>
  <c r="F22" i="5"/>
  <c r="G4" i="4"/>
  <c r="F4" i="4" s="1"/>
  <c r="F23" i="5" l="1"/>
  <c r="F24" i="5" s="1"/>
  <c r="D4" i="2" l="1"/>
  <c r="K5" i="2"/>
  <c r="L11" i="2"/>
  <c r="L12" i="2"/>
  <c r="L13" i="2"/>
  <c r="L14" i="2"/>
  <c r="L15" i="2"/>
  <c r="L16" i="2"/>
  <c r="L18" i="2" l="1"/>
  <c r="K6" i="2" s="1"/>
  <c r="E4" i="2" s="1"/>
  <c r="F4" i="2" s="1"/>
  <c r="H4" i="2" s="1"/>
  <c r="B26" i="1" l="1"/>
  <c r="B19" i="1"/>
  <c r="B18" i="1"/>
  <c r="B17" i="1"/>
  <c r="B21" i="1" s="1"/>
  <c r="B20" i="1" l="1"/>
  <c r="B22" i="1" s="1"/>
  <c r="B23" i="1" s="1"/>
  <c r="B24" i="1"/>
  <c r="B25" i="1" s="1"/>
  <c r="B33" i="1" l="1"/>
  <c r="B32" i="1"/>
  <c r="B31" i="1"/>
</calcChain>
</file>

<file path=xl/sharedStrings.xml><?xml version="1.0" encoding="utf-8"?>
<sst xmlns="http://schemas.openxmlformats.org/spreadsheetml/2006/main" count="278" uniqueCount="184">
  <si>
    <t>Tâches</t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</si>
  <si>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1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</si>
  <si>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2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</si>
  <si>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3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</si>
  <si>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4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</si>
  <si>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5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</si>
  <si>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6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</si>
  <si>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7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</si>
  <si>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8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</si>
  <si>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9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</si>
  <si>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10</t>
    </r>
  </si>
  <si>
    <r>
      <rPr>
        <b/>
        <sz val="14"/>
        <rFont val="Calibri"/>
        <family val="2"/>
      </rPr>
      <t>Jour</t>
    </r>
    <r>
      <rPr>
        <sz val="14"/>
        <rFont val="Times New Roman"/>
        <family val="1"/>
      </rPr>
      <t xml:space="preserve"> </t>
    </r>
    <r>
      <rPr>
        <b/>
        <sz val="14"/>
        <rFont val="Calibri"/>
        <family val="2"/>
      </rPr>
      <t>11</t>
    </r>
  </si>
  <si>
    <t>A</t>
  </si>
  <si>
    <t>Réalisation gradins bois</t>
  </si>
  <si>
    <t>B</t>
  </si>
  <si>
    <t>Réalisation bordures béton</t>
  </si>
  <si>
    <t>C</t>
  </si>
  <si>
    <t>Réalisation allée en stabilisé</t>
  </si>
  <si>
    <t>D</t>
  </si>
  <si>
    <t>Réalisation allée en béton</t>
  </si>
  <si>
    <t>E1</t>
  </si>
  <si>
    <t>Réalisation fosse plantation arbres</t>
  </si>
  <si>
    <t>E2</t>
  </si>
  <si>
    <t>Plantation arbres</t>
  </si>
  <si>
    <t>F1</t>
  </si>
  <si>
    <t>Préparation sol massifs</t>
  </si>
  <si>
    <t>F2</t>
  </si>
  <si>
    <t>Plantation arbustes</t>
  </si>
  <si>
    <t>G1</t>
  </si>
  <si>
    <t>Préparation toitures</t>
  </si>
  <si>
    <t>G2</t>
  </si>
  <si>
    <t>Pose des plaques précultivées sur toiture</t>
  </si>
  <si>
    <t>H</t>
  </si>
  <si>
    <t>Engazonnement du talus</t>
  </si>
  <si>
    <t>I</t>
  </si>
  <si>
    <t>Autres engazonnements</t>
  </si>
  <si>
    <t>J</t>
  </si>
  <si>
    <t>Réalisation de la cours en stabilisée</t>
  </si>
  <si>
    <t>K</t>
  </si>
  <si>
    <t>Engazonnement des patios</t>
  </si>
  <si>
    <t>effectif cumulé</t>
  </si>
  <si>
    <r>
      <rPr>
        <sz val="10"/>
        <rFont val="Arial"/>
        <family val="2"/>
      </rPr>
      <t>Tâche critique ( sans modifications possibles)</t>
    </r>
  </si>
  <si>
    <t>Désignation des postes</t>
  </si>
  <si>
    <t>Unité</t>
  </si>
  <si>
    <t>Quantité</t>
  </si>
  <si>
    <t>PU HT</t>
  </si>
  <si>
    <t>Total HT</t>
  </si>
  <si>
    <t>h</t>
  </si>
  <si>
    <t>Main d'œuvre</t>
  </si>
  <si>
    <t>Matériaux et fournitures</t>
  </si>
  <si>
    <t>t</t>
  </si>
  <si>
    <t>Motobineuse</t>
  </si>
  <si>
    <t>Prévisionnel</t>
  </si>
  <si>
    <t>Réalisé</t>
  </si>
  <si>
    <t>Calculs détaillés avec frais généraux</t>
  </si>
  <si>
    <t>Prev</t>
  </si>
  <si>
    <t>Réal</t>
  </si>
  <si>
    <t>Chef d'équipe</t>
  </si>
  <si>
    <t>Gros sujets (20)</t>
  </si>
  <si>
    <t>Arbres tiges (15)</t>
  </si>
  <si>
    <t>Vivaces (200)</t>
  </si>
  <si>
    <t xml:space="preserve">Terre amendée </t>
  </si>
  <si>
    <t>Mulch</t>
  </si>
  <si>
    <t>Fournitures diverses (manchon, engrais, piquets...)</t>
  </si>
  <si>
    <t>Matériel</t>
  </si>
  <si>
    <t>Coût prévisionnel brut</t>
  </si>
  <si>
    <t>Coût réel brut</t>
  </si>
  <si>
    <t>Coût net (Coût prévisionnel brut x coefficient frais généraux)</t>
  </si>
  <si>
    <t>Coût réel brut x coefficient frais généraux</t>
  </si>
  <si>
    <t>Prix de vente HT (Coût net * Coef de marge)</t>
  </si>
  <si>
    <t>Le prix de vente reste le même car un devis a été signé !</t>
  </si>
  <si>
    <t>Marge prévisionnelle en pourcentage ((Prix de vente-Coût net) / Prix de vente)*100</t>
  </si>
  <si>
    <t>Comparez le prévisionnel et le réalisé</t>
  </si>
  <si>
    <t>Coef Frais généraux :</t>
  </si>
  <si>
    <t>Coef Marge :</t>
  </si>
  <si>
    <t>Calcul coût de main d'œuvre (cout théorique, cotisation, cout effectif brut et net</t>
  </si>
  <si>
    <t>Données de base heures salariées travaillées/non travaillées</t>
  </si>
  <si>
    <t>Coût théorique main d'œuvre</t>
  </si>
  <si>
    <t>Coef temps effectif</t>
  </si>
  <si>
    <t>Coût effectif main d'œuvre</t>
  </si>
  <si>
    <t>Salaire brut horaire</t>
  </si>
  <si>
    <t>Taux de cotisations patronales</t>
  </si>
  <si>
    <t>Cout brut horaire</t>
  </si>
  <si>
    <t>Rapport entre temps rémunéré sur l'année et nombre d'heures travaillées</t>
  </si>
  <si>
    <t>Coût brut (déboursé sec)</t>
  </si>
  <si>
    <t>Coef frais généraux</t>
  </si>
  <si>
    <t>Coût de revient</t>
  </si>
  <si>
    <t>Durée Hebdomadaire</t>
  </si>
  <si>
    <t>Attention ! Il s'agit de la base légale de 35, Au-delà, se reporter aux accords de branches</t>
  </si>
  <si>
    <t>Nombre de semaines/Année</t>
  </si>
  <si>
    <t>Nombre Total heures salariées/an</t>
  </si>
  <si>
    <t>On obtient ce résultat en multipliant la durée hebdomadaire par le nombre de semaines</t>
  </si>
  <si>
    <t>Nombre total heures travaillées et payées</t>
  </si>
  <si>
    <t>On obtient ce résultat en retranchant le total d'heures non travaillées</t>
  </si>
  <si>
    <t>Durée quotidienne</t>
  </si>
  <si>
    <t>La durée quotidienne sert pour les calculs des congés en heures (il n'y a pas d'heures supplémentaires)</t>
  </si>
  <si>
    <t>Nbre de jours</t>
  </si>
  <si>
    <t>Nbre d'heures</t>
  </si>
  <si>
    <t>Congés payés</t>
  </si>
  <si>
    <t>Jours fériés</t>
  </si>
  <si>
    <t>Congés familiaux</t>
  </si>
  <si>
    <t>RTT</t>
  </si>
  <si>
    <t>En cas d'accord de branche sur les 35 heures, des RTT seront applicables</t>
  </si>
  <si>
    <t>Intempérie</t>
  </si>
  <si>
    <t>Formations</t>
  </si>
  <si>
    <t>Total jours</t>
  </si>
  <si>
    <t>Total Heures non travaillées</t>
  </si>
  <si>
    <t>Heures supplémentaires</t>
  </si>
  <si>
    <t>Heures transport non-facturées</t>
  </si>
  <si>
    <t>Heures préparation non facturées</t>
  </si>
  <si>
    <t>Calcul du coût horaire de la main d’œuvre (paramétrable)</t>
  </si>
  <si>
    <t>PARAMÈTRES (modifier les cellules jaunes)</t>
  </si>
  <si>
    <t>Salaire brut horaire (€)</t>
  </si>
  <si>
    <t>Exemple par défaut ; remplacez par vos valeurs.</t>
  </si>
  <si>
    <t>Heures hebdomadaires</t>
  </si>
  <si>
    <t>Semaines par an</t>
  </si>
  <si>
    <t>Semaines de congés payés</t>
  </si>
  <si>
    <t>Jours fériés (payés)</t>
  </si>
  <si>
    <t>Jours de formation (payés)</t>
  </si>
  <si>
    <t>Jours pour convenances personnelles (payés)</t>
  </si>
  <si>
    <t>Jours d’intempéries (payés)</t>
  </si>
  <si>
    <t>Heures par jour</t>
  </si>
  <si>
    <t>Taux de charges patronales</t>
  </si>
  <si>
    <t>Taux total charges employeur (cotisations, mutuelle, prévoyance…)</t>
  </si>
  <si>
    <t>SORTIES (calculées automatiquement)</t>
  </si>
  <si>
    <t>Heures théoriques annuelles</t>
  </si>
  <si>
    <t>Heures de congés payés (rémunérées, non productives)</t>
  </si>
  <si>
    <t>Heures non productives supplémentaires (rémunérées)</t>
  </si>
  <si>
    <t>Heures effectivement travaillées (productives)</t>
  </si>
  <si>
    <t>Salaire brut annuel versé</t>
  </si>
  <si>
    <t>Productivité effective (heures productives / heures théoriques)</t>
  </si>
  <si>
    <t>Facteur de surcoût lié aux heures non productives (1 / productivité)</t>
  </si>
  <si>
    <t>Brut par heure effectivement travaillée (€/h)</t>
  </si>
  <si>
    <t>Coût horaire chargé par heure effective (€/h)</t>
  </si>
  <si>
    <t>Coût horaire chargé par heure théorique (€/h)</t>
  </si>
  <si>
    <t>SCÉNARIOS de charges patronales (exemples)</t>
  </si>
  <si>
    <t>Taux de charges</t>
  </si>
  <si>
    <t>Coût horaire par heure effective</t>
  </si>
  <si>
    <t>Conseils d'utilisation :</t>
  </si>
  <si>
    <t>- Modifiez les paramètres en jaune. Les résultats s’actualisent automatiquement.</t>
  </si>
  <si>
    <t xml:space="preserve">- Pour chiffrer une tâche, utilisez le « Coût horaire chargé par heure effective ». </t>
  </si>
  <si>
    <t>- Généré le 2025-08-17.</t>
  </si>
  <si>
    <t>Aménagement de…</t>
  </si>
  <si>
    <t>Désignation des travaux</t>
  </si>
  <si>
    <t>Saisir les quantités</t>
  </si>
  <si>
    <t>N°</t>
  </si>
  <si>
    <t>U</t>
  </si>
  <si>
    <t>Q</t>
  </si>
  <si>
    <t>PT HT</t>
  </si>
  <si>
    <t>Coût de Revient</t>
  </si>
  <si>
    <t>Coût Direct</t>
  </si>
  <si>
    <t>Saisie des Coûts Unitaires bruts</t>
  </si>
  <si>
    <t>Fourniture bordure acier</t>
  </si>
  <si>
    <t>ml</t>
  </si>
  <si>
    <t>Fourniture Cloture</t>
  </si>
  <si>
    <t>Pose des matériaux X</t>
  </si>
  <si>
    <t>m2</t>
  </si>
  <si>
    <t>Fourniture et mise en place de matériaux Y</t>
  </si>
  <si>
    <t>F</t>
  </si>
  <si>
    <t>TOTAL HT</t>
  </si>
  <si>
    <t>Coef de FG</t>
  </si>
  <si>
    <t>Coef de Marge</t>
  </si>
  <si>
    <t>TVA 20 %</t>
  </si>
  <si>
    <t>TOTAL TTC</t>
  </si>
  <si>
    <t>Saisir unités</t>
  </si>
  <si>
    <t>Saisir les quantités présentes sur le devis</t>
  </si>
  <si>
    <t>Saisir les prix unitaires présents sur le devis</t>
  </si>
  <si>
    <t>Coûts Unitaires directs (bruts)</t>
  </si>
  <si>
    <t>Fourniture et mise en place de…</t>
  </si>
  <si>
    <t>Fourniture de matériaux X</t>
  </si>
  <si>
    <t>MO</t>
  </si>
  <si>
    <t>Main d'oeuvre</t>
  </si>
  <si>
    <t>nb ouvvier</t>
  </si>
  <si>
    <t>durée par jour</t>
  </si>
  <si>
    <t>jours</t>
  </si>
  <si>
    <t>Calcul main 
d'œuvre</t>
  </si>
  <si>
    <t>Données à
 ren seigner</t>
  </si>
  <si>
    <t>Nombre
 total d'heures</t>
  </si>
  <si>
    <t>PU</t>
  </si>
  <si>
    <t>Ne pas modifier !</t>
  </si>
  <si>
    <t>CU HT</t>
  </si>
  <si>
    <t>ouvriers (moyenne)</t>
  </si>
  <si>
    <t>intérimaire</t>
  </si>
  <si>
    <t>Ne rien saisir dans les cellules grisées : ce sont les formules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</si>
</sst>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&quot; €&quot;"/>
    <numFmt numFmtId="165" formatCode="0.0%"/>
    <numFmt numFmtId="167" formatCode="#,##0.00\ &quot;€&quot;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6666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sz val="10"/>
      <color theme="1"/>
      <name val="Times New Roman"/>
      <family val="1"/>
    </font>
    <font>
      <b/>
      <sz val="10.5"/>
      <color theme="1"/>
      <name val="Arial"/>
      <family val="2"/>
    </font>
    <font>
      <b/>
      <sz val="11"/>
      <color theme="1"/>
      <name val="Arial"/>
      <family val="2"/>
    </font>
    <font>
      <b/>
      <sz val="12.5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Calibri"/>
      <family val="2"/>
    </font>
    <font>
      <sz val="14"/>
      <name val="Times New Roman"/>
      <family val="1"/>
    </font>
    <font>
      <sz val="14"/>
      <name val="Calibri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7C7C7C"/>
      </patternFill>
    </fill>
    <fill>
      <patternFill patternType="solid">
        <fgColor rgb="FFF8F8F8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4F4F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2499465926084170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 style="thin">
        <color rgb="FF000000"/>
      </left>
      <right/>
      <top style="thin">
        <color rgb="FFDCDCDC"/>
      </top>
      <bottom style="thin">
        <color rgb="FFDCDCD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CDCDC"/>
      </left>
      <right style="thin">
        <color rgb="FF000000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000000"/>
      </bottom>
      <diagonal/>
    </border>
    <border>
      <left style="thin">
        <color rgb="FFDCDCDC"/>
      </left>
      <right style="thin">
        <color rgb="FFDCDCDC"/>
      </right>
      <top style="thin">
        <color rgb="FF000000"/>
      </top>
      <bottom style="thin">
        <color rgb="FFDCDCDC"/>
      </bottom>
      <diagonal/>
    </border>
    <border>
      <left style="thin">
        <color rgb="FFDCDCDC"/>
      </left>
      <right style="thin">
        <color rgb="FF000000"/>
      </right>
      <top style="thin">
        <color rgb="FF000000"/>
      </top>
      <bottom style="thin">
        <color rgb="FFDCDCDC"/>
      </bottom>
      <diagonal/>
    </border>
    <border>
      <left style="thin">
        <color rgb="FF000000"/>
      </left>
      <right style="thin">
        <color rgb="FF000000"/>
      </right>
      <top style="thin">
        <color rgb="FFDCDCDC"/>
      </top>
      <bottom style="thin">
        <color rgb="FF000000"/>
      </bottom>
      <diagonal/>
    </border>
    <border>
      <left style="thin">
        <color rgb="FF000000"/>
      </left>
      <right style="thin">
        <color rgb="FFDCDCDC"/>
      </right>
      <top style="thin">
        <color rgb="FFDCDCD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CDCDC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3" borderId="1" xfId="0" applyFill="1" applyBorder="1"/>
    <xf numFmtId="0" fontId="3" fillId="0" borderId="0" xfId="0" applyFont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165" fontId="0" fillId="3" borderId="1" xfId="0" applyNumberForma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2" fontId="0" fillId="0" borderId="1" xfId="0" applyNumberFormat="1" applyBorder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167" fontId="7" fillId="5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7" fontId="9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 applyProtection="1">
      <alignment horizontal="center" vertical="center"/>
      <protection locked="0"/>
    </xf>
    <xf numFmtId="167" fontId="7" fillId="6" borderId="6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 applyProtection="1">
      <alignment vertical="center" wrapText="1"/>
      <protection locked="0"/>
    </xf>
    <xf numFmtId="167" fontId="0" fillId="0" borderId="6" xfId="0" applyNumberFormat="1" applyBorder="1" applyAlignment="1" applyProtection="1">
      <alignment horizontal="center" vertical="center"/>
      <protection locked="0"/>
    </xf>
    <xf numFmtId="167" fontId="0" fillId="0" borderId="6" xfId="0" applyNumberFormat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0" fillId="4" borderId="0" xfId="0" applyFill="1" applyProtection="1">
      <protection locked="0"/>
    </xf>
    <xf numFmtId="2" fontId="9" fillId="4" borderId="6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12" fillId="4" borderId="6" xfId="0" applyFont="1" applyFill="1" applyBorder="1" applyAlignment="1" applyProtection="1">
      <alignment vertical="center" wrapText="1"/>
      <protection locked="0"/>
    </xf>
    <xf numFmtId="0" fontId="14" fillId="4" borderId="6" xfId="0" applyFont="1" applyFill="1" applyBorder="1" applyAlignment="1" applyProtection="1">
      <alignment vertical="top" wrapText="1"/>
      <protection locked="0"/>
    </xf>
    <xf numFmtId="0" fontId="9" fillId="7" borderId="6" xfId="0" applyFont="1" applyFill="1" applyBorder="1" applyAlignment="1" applyProtection="1">
      <alignment horizontal="center" vertical="center" wrapText="1"/>
      <protection locked="0"/>
    </xf>
    <xf numFmtId="0" fontId="14" fillId="7" borderId="6" xfId="0" applyFont="1" applyFill="1" applyBorder="1" applyAlignment="1" applyProtection="1">
      <alignment horizontal="center" vertical="center" wrapText="1"/>
      <protection locked="0"/>
    </xf>
    <xf numFmtId="0" fontId="12" fillId="7" borderId="6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left" wrapText="1"/>
    </xf>
    <xf numFmtId="0" fontId="0" fillId="8" borderId="19" xfId="0" applyFill="1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1" fontId="17" fillId="9" borderId="19" xfId="0" applyNumberFormat="1" applyFont="1" applyFill="1" applyBorder="1" applyAlignment="1">
      <alignment horizontal="center" vertical="center" shrinkToFit="1"/>
    </xf>
    <xf numFmtId="0" fontId="18" fillId="9" borderId="19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wrapText="1"/>
    </xf>
    <xf numFmtId="1" fontId="20" fillId="10" borderId="19" xfId="0" applyNumberFormat="1" applyFont="1" applyFill="1" applyBorder="1" applyAlignment="1">
      <alignment horizontal="center" vertical="center" shrinkToFit="1"/>
    </xf>
    <xf numFmtId="0" fontId="19" fillId="0" borderId="19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/>
    </xf>
    <xf numFmtId="0" fontId="21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11" borderId="19" xfId="0" applyFont="1" applyFill="1" applyBorder="1" applyAlignment="1">
      <alignment horizontal="center" vertical="center" wrapText="1"/>
    </xf>
    <xf numFmtId="0" fontId="18" fillId="11" borderId="19" xfId="0" applyFont="1" applyFill="1" applyBorder="1" applyAlignment="1">
      <alignment horizontal="center" vertical="center" wrapText="1"/>
    </xf>
    <xf numFmtId="1" fontId="20" fillId="12" borderId="19" xfId="0" applyNumberFormat="1" applyFont="1" applyFill="1" applyBorder="1" applyAlignment="1">
      <alignment horizontal="center" vertical="center" shrinkToFit="1"/>
    </xf>
    <xf numFmtId="0" fontId="19" fillId="0" borderId="19" xfId="0" applyFont="1" applyBorder="1" applyAlignment="1">
      <alignment vertical="center"/>
    </xf>
    <xf numFmtId="0" fontId="22" fillId="0" borderId="19" xfId="0" applyFont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top" wrapText="1"/>
    </xf>
    <xf numFmtId="0" fontId="25" fillId="9" borderId="19" xfId="0" applyFont="1" applyFill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19" fillId="0" borderId="21" xfId="0" applyFont="1" applyBorder="1" applyAlignment="1">
      <alignment horizontal="left" wrapText="1"/>
    </xf>
    <xf numFmtId="0" fontId="19" fillId="0" borderId="25" xfId="0" applyFont="1" applyBorder="1" applyAlignment="1">
      <alignment horizontal="left" wrapText="1"/>
    </xf>
    <xf numFmtId="0" fontId="19" fillId="9" borderId="19" xfId="0" applyFont="1" applyFill="1" applyBorder="1" applyAlignment="1">
      <alignment horizontal="left" vertical="top" wrapText="1" indent="5"/>
    </xf>
    <xf numFmtId="0" fontId="21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6" fillId="0" borderId="22" xfId="0" applyFont="1" applyBorder="1" applyAlignment="1">
      <alignment horizontal="left" wrapText="1"/>
    </xf>
    <xf numFmtId="1" fontId="20" fillId="13" borderId="19" xfId="0" applyNumberFormat="1" applyFont="1" applyFill="1" applyBorder="1" applyAlignment="1">
      <alignment horizontal="center" vertical="center" shrinkToFit="1"/>
    </xf>
    <xf numFmtId="0" fontId="22" fillId="11" borderId="19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0" fillId="0" borderId="34" xfId="0" applyBorder="1"/>
    <xf numFmtId="0" fontId="0" fillId="0" borderId="35" xfId="0" applyBorder="1"/>
    <xf numFmtId="0" fontId="0" fillId="0" borderId="37" xfId="0" applyBorder="1"/>
    <xf numFmtId="0" fontId="0" fillId="0" borderId="38" xfId="0" applyBorder="1"/>
    <xf numFmtId="0" fontId="2" fillId="0" borderId="0" xfId="0" applyFont="1" applyAlignment="1">
      <alignment vertical="center"/>
    </xf>
    <xf numFmtId="2" fontId="0" fillId="0" borderId="42" xfId="0" applyNumberFormat="1" applyBorder="1"/>
    <xf numFmtId="0" fontId="0" fillId="0" borderId="42" xfId="0" applyBorder="1"/>
    <xf numFmtId="0" fontId="0" fillId="0" borderId="4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3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7" fillId="0" borderId="0" xfId="0" applyFont="1" applyAlignment="1">
      <alignment vertical="center"/>
    </xf>
    <xf numFmtId="0" fontId="29" fillId="0" borderId="1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50" xfId="0" applyBorder="1"/>
    <xf numFmtId="0" fontId="0" fillId="0" borderId="50" xfId="0" applyBorder="1" applyAlignment="1">
      <alignment wrapText="1"/>
    </xf>
    <xf numFmtId="2" fontId="0" fillId="0" borderId="50" xfId="0" applyNumberForma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0" fontId="10" fillId="14" borderId="6" xfId="0" applyFont="1" applyFill="1" applyBorder="1" applyAlignment="1" applyProtection="1">
      <alignment horizontal="center" vertical="center" wrapText="1"/>
      <protection locked="0"/>
    </xf>
    <xf numFmtId="167" fontId="0" fillId="14" borderId="6" xfId="0" applyNumberFormat="1" applyFill="1" applyBorder="1" applyAlignment="1" applyProtection="1">
      <alignment horizontal="center" vertical="center"/>
      <protection locked="0"/>
    </xf>
    <xf numFmtId="0" fontId="0" fillId="14" borderId="6" xfId="0" applyFill="1" applyBorder="1" applyProtection="1">
      <protection locked="0"/>
    </xf>
    <xf numFmtId="0" fontId="31" fillId="7" borderId="6" xfId="0" applyFont="1" applyFill="1" applyBorder="1" applyAlignment="1" applyProtection="1">
      <alignment horizontal="center" vertical="center" wrapText="1"/>
      <protection locked="0"/>
    </xf>
    <xf numFmtId="0" fontId="30" fillId="14" borderId="6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0" fillId="0" borderId="49" xfId="0" applyBorder="1"/>
    <xf numFmtId="0" fontId="0" fillId="0" borderId="12" xfId="0" applyBorder="1"/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6" xfId="0" applyFont="1" applyBorder="1" applyAlignment="1">
      <alignment horizontal="left" vertical="top"/>
    </xf>
    <xf numFmtId="2" fontId="0" fillId="15" borderId="1" xfId="0" applyNumberFormat="1" applyFill="1" applyBorder="1"/>
    <xf numFmtId="2" fontId="0" fillId="15" borderId="42" xfId="0" applyNumberFormat="1" applyFill="1" applyBorder="1"/>
    <xf numFmtId="2" fontId="0" fillId="15" borderId="40" xfId="0" applyNumberFormat="1" applyFill="1" applyBorder="1"/>
    <xf numFmtId="2" fontId="0" fillId="15" borderId="29" xfId="0" applyNumberFormat="1" applyFill="1" applyBorder="1"/>
    <xf numFmtId="1" fontId="0" fillId="15" borderId="29" xfId="0" applyNumberFormat="1" applyFill="1" applyBorder="1"/>
    <xf numFmtId="0" fontId="2" fillId="15" borderId="33" xfId="0" applyFont="1" applyFill="1" applyBorder="1" applyAlignment="1">
      <alignment horizontal="left" vertical="top"/>
    </xf>
    <xf numFmtId="0" fontId="2" fillId="15" borderId="38" xfId="0" applyFont="1" applyFill="1" applyBorder="1" applyAlignment="1">
      <alignment horizontal="left" vertical="top"/>
    </xf>
    <xf numFmtId="0" fontId="2" fillId="15" borderId="37" xfId="0" applyFont="1" applyFill="1" applyBorder="1" applyAlignment="1">
      <alignment horizontal="left" vertical="top"/>
    </xf>
    <xf numFmtId="0" fontId="0" fillId="15" borderId="38" xfId="0" applyFill="1" applyBorder="1"/>
    <xf numFmtId="0" fontId="0" fillId="15" borderId="37" xfId="0" applyFill="1" applyBorder="1"/>
    <xf numFmtId="2" fontId="0" fillId="15" borderId="5" xfId="0" applyNumberFormat="1" applyFill="1" applyBorder="1"/>
    <xf numFmtId="2" fontId="0" fillId="15" borderId="41" xfId="0" applyNumberFormat="1" applyFill="1" applyBorder="1"/>
    <xf numFmtId="2" fontId="0" fillId="15" borderId="39" xfId="0" applyNumberFormat="1" applyFill="1" applyBorder="1"/>
    <xf numFmtId="2" fontId="0" fillId="15" borderId="36" xfId="0" applyNumberFormat="1" applyFill="1" applyBorder="1"/>
    <xf numFmtId="2" fontId="15" fillId="15" borderId="29" xfId="0" applyNumberFormat="1" applyFont="1" applyFill="1" applyBorder="1"/>
    <xf numFmtId="0" fontId="16" fillId="0" borderId="18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 wrapText="1"/>
    </xf>
    <xf numFmtId="0" fontId="28" fillId="0" borderId="33" xfId="0" applyFont="1" applyBorder="1" applyAlignment="1">
      <alignment horizontal="center" wrapText="1"/>
    </xf>
    <xf numFmtId="0" fontId="28" fillId="0" borderId="32" xfId="0" applyFont="1" applyBorder="1" applyAlignment="1">
      <alignment horizontal="center" wrapText="1"/>
    </xf>
    <xf numFmtId="0" fontId="28" fillId="0" borderId="31" xfId="0" applyFont="1" applyBorder="1" applyAlignment="1">
      <alignment horizontal="center" wrapText="1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2" fillId="0" borderId="11" xfId="0" applyFont="1" applyBorder="1" applyAlignment="1" applyProtection="1">
      <alignment vertical="center" wrapText="1"/>
      <protection locked="0"/>
    </xf>
    <xf numFmtId="0" fontId="0" fillId="0" borderId="6" xfId="0" applyBorder="1" applyProtection="1">
      <protection locked="0"/>
    </xf>
    <xf numFmtId="0" fontId="11" fillId="0" borderId="6" xfId="0" applyFont="1" applyBorder="1" applyAlignment="1" applyProtection="1">
      <alignment vertical="center" wrapText="1"/>
      <protection locked="0"/>
    </xf>
    <xf numFmtId="0" fontId="33" fillId="14" borderId="10" xfId="0" applyFont="1" applyFill="1" applyBorder="1" applyAlignment="1" applyProtection="1">
      <alignment horizontal="center" vertical="center" wrapText="1"/>
      <protection locked="0"/>
    </xf>
    <xf numFmtId="0" fontId="30" fillId="14" borderId="9" xfId="0" applyFont="1" applyFill="1" applyBorder="1" applyAlignment="1" applyProtection="1">
      <alignment horizontal="center" vertical="center" wrapText="1"/>
      <protection locked="0"/>
    </xf>
    <xf numFmtId="0" fontId="30" fillId="14" borderId="8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vertical="center" wrapText="1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9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Texte explicatif" xfId="1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Gannt!$B$37</c:f>
              <c:strCache>
                <c:ptCount val="1"/>
                <c:pt idx="0">
                  <c:v>effectif cumulé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Gannt!$C$37:$M$37</c:f>
              <c:numCache>
                <c:formatCode>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11</c:v>
                </c:pt>
                <c:pt idx="3">
                  <c:v>13</c:v>
                </c:pt>
                <c:pt idx="4">
                  <c:v>7</c:v>
                </c:pt>
                <c:pt idx="5">
                  <c:v>7</c:v>
                </c:pt>
                <c:pt idx="6">
                  <c:v>4</c:v>
                </c:pt>
                <c:pt idx="7">
                  <c:v>7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A-4B34-9649-C11F0550A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535599"/>
        <c:axId val="660179375"/>
      </c:lineChart>
      <c:catAx>
        <c:axId val="90453559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0179375"/>
        <c:crosses val="autoZero"/>
        <c:auto val="1"/>
        <c:lblAlgn val="ctr"/>
        <c:lblOffset val="100"/>
        <c:noMultiLvlLbl val="0"/>
      </c:catAx>
      <c:valAx>
        <c:axId val="66017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04535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Gannt!$B$58</c:f>
              <c:strCache>
                <c:ptCount val="1"/>
                <c:pt idx="0">
                  <c:v>effectif cumulé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Gannt!$C$58:$M$58</c:f>
              <c:numCache>
                <c:formatCode>0</c:formatCode>
                <c:ptCount val="1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7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2-4DF9-BB66-1533A046B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8973311"/>
        <c:axId val="958967903"/>
      </c:lineChart>
      <c:catAx>
        <c:axId val="958973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8967903"/>
        <c:crosses val="autoZero"/>
        <c:auto val="1"/>
        <c:lblAlgn val="ctr"/>
        <c:lblOffset val="100"/>
        <c:noMultiLvlLbl val="0"/>
      </c:catAx>
      <c:valAx>
        <c:axId val="95896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8973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374195</xdr:colOff>
      <xdr:row>24</xdr:row>
      <xdr:rowOff>179614</xdr:rowOff>
    </xdr:from>
    <xdr:to>
      <xdr:col>24</xdr:col>
      <xdr:colOff>435429</xdr:colOff>
      <xdr:row>37</xdr:row>
      <xdr:rowOff>146957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4C49DDF-FE61-4507-9334-49A467010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415017</xdr:colOff>
      <xdr:row>42</xdr:row>
      <xdr:rowOff>54429</xdr:rowOff>
    </xdr:from>
    <xdr:to>
      <xdr:col>25</xdr:col>
      <xdr:colOff>13607</xdr:colOff>
      <xdr:row>56</xdr:row>
      <xdr:rowOff>133351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26BEDB6-8027-4BE4-9871-679C31A49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123824</xdr:colOff>
      <xdr:row>1</xdr:row>
      <xdr:rowOff>4083</xdr:rowOff>
    </xdr:from>
    <xdr:ext cx="11170105" cy="3356882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A25A26E-32B7-41E9-900B-462953009E1A}"/>
            </a:ext>
          </a:extLst>
        </xdr:cNvPr>
        <xdr:cNvSpPr txBox="1"/>
      </xdr:nvSpPr>
      <xdr:spPr>
        <a:xfrm>
          <a:off x="123824" y="194583"/>
          <a:ext cx="11170105" cy="335688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300" b="1"/>
            <a:t>Optimiser un planning</a:t>
          </a:r>
        </a:p>
        <a:p>
          <a:r>
            <a:rPr lang="fr-FR" sz="1300"/>
            <a:t>Le premier planning comporte des défauts majeurs </a:t>
          </a:r>
        </a:p>
        <a:p>
          <a:pPr lvl="1"/>
          <a:r>
            <a:rPr lang="fr-FR" sz="1300"/>
            <a:t>Il y a trop d'écarts d'effectif</a:t>
          </a:r>
          <a:r>
            <a:rPr lang="fr-FR" sz="1300" baseline="0"/>
            <a:t>s d'un jour à l'autre : cela peut-être compliqué à gérer et un chantier risque de mobiliser trop de ressources humaines, de matériels et de véhicules, L'entreprise ne pourra donc pas forcément assurer d'autres chantiers</a:t>
          </a:r>
        </a:p>
        <a:p>
          <a:pPr lvl="1"/>
          <a:r>
            <a:rPr lang="fr-FR" sz="1300" baseline="0"/>
            <a:t>Il y 2 journées avec une seule personne sur le chantier : on mobilise un véhicule et du matériel pour une seule personne et surtout, cela pose un réel problème de sécurité</a:t>
          </a:r>
        </a:p>
        <a:p>
          <a:pPr lvl="0"/>
          <a:r>
            <a:rPr lang="fr-FR" sz="1300" baseline="0"/>
            <a:t>La moyenne des effectifs est de 6, c'est donc vers cet effectif qu'il faut tendre tout au long du chantier afin d'optimiser les ressources</a:t>
          </a:r>
        </a:p>
        <a:p>
          <a:pPr lvl="0"/>
          <a:endParaRPr lang="fr-FR" sz="1300" baseline="0"/>
        </a:p>
        <a:p>
          <a:pPr lvl="0"/>
          <a:r>
            <a:rPr lang="fr-FR" sz="1300" baseline="0"/>
            <a:t>Le planning doit être optimisé en tenant compte des contraintes suivantes</a:t>
          </a:r>
        </a:p>
        <a:p>
          <a:pPr lvl="0"/>
          <a:r>
            <a:rPr lang="fr-FR" sz="1300" baseline="0"/>
            <a:t>Le chemin critique ne peut être modifié</a:t>
          </a:r>
        </a:p>
        <a:p>
          <a:pPr lvl="0"/>
          <a:r>
            <a:rPr lang="fr-FR" sz="1300" baseline="0"/>
            <a:t>8 personnes maximum sur le chantier</a:t>
          </a:r>
        </a:p>
        <a:p>
          <a:pPr lvl="0"/>
          <a:r>
            <a:rPr lang="fr-FR" sz="1300" baseline="0"/>
            <a:t>5 personnes maximum les jours 4, 5 et 6</a:t>
          </a:r>
        </a:p>
        <a:p>
          <a:pPr lvl="0"/>
          <a:r>
            <a:rPr lang="fr-FR" sz="1300" baseline="0"/>
            <a:t>Les taches E1-E2, F1-F2, G1-G2 sont liées (exemple E2 ne peut démarrer que si E1 est terminée)</a:t>
          </a:r>
        </a:p>
        <a:p>
          <a:pPr lvl="0"/>
          <a:r>
            <a:rPr lang="fr-FR" sz="1300" baseline="0"/>
            <a:t>Les effectifs affectés aux taches ne peuvent être modifiés et les tâches ne peuvent être morcelées</a:t>
          </a:r>
        </a:p>
        <a:p>
          <a:pPr lvl="0"/>
          <a:r>
            <a:rPr lang="fr-FR" sz="1300" baseline="0"/>
            <a:t>L'entreprise ne fait pas appel à des intérimaires ou des CDD</a:t>
          </a:r>
        </a:p>
        <a:p>
          <a:pPr lvl="1"/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1450029</xdr:colOff>
      <xdr:row>4</xdr:row>
      <xdr:rowOff>214251</xdr:rowOff>
    </xdr:from>
    <xdr:ext cx="4476750" cy="245275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C550BB7-80A5-489A-9138-4158977852D1}"/>
            </a:ext>
          </a:extLst>
        </xdr:cNvPr>
        <xdr:cNvSpPr txBox="1"/>
      </xdr:nvSpPr>
      <xdr:spPr>
        <a:xfrm>
          <a:off x="4469454" y="1928751"/>
          <a:ext cx="4476750" cy="24527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200" i="1"/>
            <a:t>5 semaines de congés payés sur 5 jours par semaines (jours ouvrés) donnent 25 jours par an </a:t>
          </a:r>
        </a:p>
        <a:p>
          <a:r>
            <a:rPr lang="fr-FR" sz="1200" i="1"/>
            <a:t>Si l'entreprise travaillait sur 6 jours (jours ouvrables), on obtiendrait 30 jours</a:t>
          </a:r>
        </a:p>
        <a:p>
          <a:r>
            <a:rPr lang="fr-FR" sz="1200" i="1"/>
            <a:t>Le nombre de jours fériés est variable (certains jours fériés tombent sur des jours non travaillés)</a:t>
          </a:r>
        </a:p>
        <a:p>
          <a:r>
            <a:rPr lang="fr-FR" sz="1200" i="1"/>
            <a:t>Les</a:t>
          </a:r>
          <a:r>
            <a:rPr lang="fr-FR" sz="1200" i="1" baseline="0"/>
            <a:t> congés familiaux, entreprise, formations etc sont des jours non-travaillés mais payés</a:t>
          </a:r>
        </a:p>
        <a:p>
          <a:r>
            <a:rPr lang="fr-FR" sz="1200" i="1" baseline="0"/>
            <a:t>Les heures supplémentaires sont un surcoût soit transformés en congés soit rémunérés avec un valorisation de 25 ou 50 %</a:t>
          </a:r>
        </a:p>
        <a:p>
          <a:r>
            <a:rPr lang="fr-FR" sz="1200" i="1" baseline="0"/>
            <a:t>On peut également inclure les heures de transport ou de préparation mais étant indemnisés ce sont des coûts indirects</a:t>
          </a:r>
        </a:p>
        <a:p>
          <a:endParaRPr lang="fr-FR" sz="1200" i="1" baseline="0"/>
        </a:p>
      </xdr:txBody>
    </xdr:sp>
    <xdr:clientData/>
  </xdr:oneCellAnchor>
  <xdr:twoCellAnchor>
    <xdr:from>
      <xdr:col>0</xdr:col>
      <xdr:colOff>176894</xdr:colOff>
      <xdr:row>4</xdr:row>
      <xdr:rowOff>194582</xdr:rowOff>
    </xdr:from>
    <xdr:to>
      <xdr:col>3</xdr:col>
      <xdr:colOff>857250</xdr:colOff>
      <xdr:row>5</xdr:row>
      <xdr:rowOff>428625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5C01CC0-3B5A-4701-ACEE-6EA4164DC7BF}"/>
            </a:ext>
          </a:extLst>
        </xdr:cNvPr>
        <xdr:cNvSpPr txBox="1"/>
      </xdr:nvSpPr>
      <xdr:spPr>
        <a:xfrm>
          <a:off x="176894" y="1909082"/>
          <a:ext cx="3699781" cy="9960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Le taux de cotisations patronales (1,40) est théorique : c'est une donnée</a:t>
          </a:r>
          <a:r>
            <a:rPr lang="fr-FR" sz="1100" baseline="0"/>
            <a:t> maximale fournie par l'UNEP</a:t>
          </a:r>
        </a:p>
        <a:p>
          <a:r>
            <a:rPr lang="fr-FR" sz="1100"/>
            <a:t>Mais il existe de nombreux dispositifs d'exonération partielle ou totale de cotisations patronales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28</xdr:row>
      <xdr:rowOff>47625</xdr:rowOff>
    </xdr:from>
    <xdr:to>
      <xdr:col>7</xdr:col>
      <xdr:colOff>666750</xdr:colOff>
      <xdr:row>35</xdr:row>
      <xdr:rowOff>85725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AD3898B-8492-4AF5-8FFC-4C1A2CCE03C7}"/>
            </a:ext>
          </a:extLst>
        </xdr:cNvPr>
        <xdr:cNvSpPr txBox="1"/>
      </xdr:nvSpPr>
      <xdr:spPr>
        <a:xfrm>
          <a:off x="1524000" y="2143125"/>
          <a:ext cx="295275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 tableau permet les coûts unitaires bruts afin d'établir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 prix de vente en prenant en compte les frais généraux et le coefficient de marge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coef de frais généraux et de marge sont donnés à titre indicatif et doivent être adaptés à votre entreprise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25</xdr:row>
      <xdr:rowOff>180975</xdr:rowOff>
    </xdr:from>
    <xdr:to>
      <xdr:col>9</xdr:col>
      <xdr:colOff>723900</xdr:colOff>
      <xdr:row>30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6626860-0A2E-4AF0-AD78-FE084A68C152}"/>
            </a:ext>
          </a:extLst>
        </xdr:cNvPr>
        <xdr:cNvSpPr txBox="1"/>
      </xdr:nvSpPr>
      <xdr:spPr>
        <a:xfrm>
          <a:off x="6877050" y="7943850"/>
          <a:ext cx="714375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Ce tableau permet de partir des</a:t>
          </a:r>
          <a:r>
            <a:rPr lang="fr-FR" sz="1100" baseline="0"/>
            <a:t> éléments du devis pour retrouver les différents coûts de revient ou nets (avec frais généraux) et le coût direct ou brut</a:t>
          </a:r>
        </a:p>
        <a:p>
          <a:r>
            <a:rPr lang="fr-FR" sz="1100" baseline="0"/>
            <a:t>Les coef de frais généraux et de marge sont donnés à titre indicatif et doivent être adaptés à votre entreprise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ormagri33com-my.sharepoint.com/personal/christophe_freund_formagri33_com/Documents/BTSA/SESG/Bloc%20B7/Calculs_de_Couts_Bilan_Planningccffinal2.xlsx" TargetMode="External"/><Relationship Id="rId1" Type="http://schemas.openxmlformats.org/officeDocument/2006/relationships/externalLinkPath" Target="https://formagri33com-my.sharepoint.com/personal/christophe_freund_formagri33_com/Documents/BTSA/SESG/Bloc%20B7/Calculs_de_Couts_Bilan_Planningccffinal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ormagri33com-my.sharepoint.com/personal/christophe_freund_formagri33_com/Documents/BTSA/SESG/Bloc%20B7/Calculs_de_Couts_Bilan_Planningccffinal.xlsx" TargetMode="External"/><Relationship Id="rId1" Type="http://schemas.openxmlformats.org/officeDocument/2006/relationships/externalLinkPath" Target="https://formagri33com-my.sharepoint.com/personal/christophe_freund_formagri33_com/Documents/BTSA/SESG/Bloc%20B7/Calculs_de_Couts_Bilan_Planningccf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mple bilan comptable"/>
      <sheetName val="Saisie de CU bruts-Devis"/>
      <sheetName val="Du devis au coût unitaire"/>
      <sheetName val="Calcul coût de main d'oeuvre"/>
      <sheetName val="Calcul coût matériel"/>
      <sheetName val="Devis complet"/>
      <sheetName val="Devis simplifi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annt"/>
      <sheetName val="Exemple bilan comptable"/>
      <sheetName val="Calcul de coûts"/>
      <sheetName val="Calcul coût matériel"/>
      <sheetName val="Devis complet"/>
      <sheetName val="Devis simplifié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655B-1B1E-4390-B6B5-0216E388B732}">
  <sheetPr>
    <pageSetUpPr fitToPage="1"/>
  </sheetPr>
  <dimension ref="A21:N61"/>
  <sheetViews>
    <sheetView topLeftCell="A22" zoomScale="59" zoomScaleNormal="59" workbookViewId="0">
      <selection activeCell="L16" sqref="L16"/>
    </sheetView>
  </sheetViews>
  <sheetFormatPr baseColWidth="10" defaultColWidth="11.42578125" defaultRowHeight="15" x14ac:dyDescent="0.25"/>
  <cols>
    <col min="1" max="1" width="21.7109375" customWidth="1"/>
    <col min="2" max="2" width="34.42578125" customWidth="1"/>
    <col min="3" max="13" width="15.7109375" customWidth="1"/>
  </cols>
  <sheetData>
    <row r="21" spans="1:14" ht="18.75" x14ac:dyDescent="0.3">
      <c r="A21" s="77" t="s">
        <v>0</v>
      </c>
      <c r="B21" s="76"/>
      <c r="C21" s="75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8"/>
    </row>
    <row r="22" spans="1:14" ht="18.75" x14ac:dyDescent="0.25">
      <c r="A22" s="73"/>
      <c r="B22" s="72"/>
      <c r="C22" s="71" t="s">
        <v>1</v>
      </c>
      <c r="D22" s="71" t="s">
        <v>2</v>
      </c>
      <c r="E22" s="71" t="s">
        <v>3</v>
      </c>
      <c r="F22" s="71" t="s">
        <v>4</v>
      </c>
      <c r="G22" s="71" t="s">
        <v>5</v>
      </c>
      <c r="H22" s="71" t="s">
        <v>6</v>
      </c>
      <c r="I22" s="71" t="s">
        <v>7</v>
      </c>
      <c r="J22" s="71" t="s">
        <v>8</v>
      </c>
      <c r="K22" s="71" t="s">
        <v>9</v>
      </c>
      <c r="L22" s="71" t="s">
        <v>10</v>
      </c>
      <c r="M22" s="71" t="s">
        <v>11</v>
      </c>
      <c r="N22" s="78"/>
    </row>
    <row r="23" spans="1:14" ht="39.950000000000003" customHeight="1" x14ac:dyDescent="0.25">
      <c r="A23" s="67" t="s">
        <v>12</v>
      </c>
      <c r="B23" s="81" t="s">
        <v>13</v>
      </c>
      <c r="C23" s="80">
        <v>3</v>
      </c>
      <c r="D23" s="80">
        <v>3</v>
      </c>
      <c r="E23" s="80">
        <v>3</v>
      </c>
      <c r="F23" s="80">
        <v>3</v>
      </c>
      <c r="G23" s="62"/>
      <c r="H23" s="62"/>
      <c r="I23" s="62"/>
      <c r="J23" s="62"/>
      <c r="K23" s="62"/>
      <c r="L23" s="62"/>
      <c r="M23" s="62"/>
      <c r="N23" s="78"/>
    </row>
    <row r="24" spans="1:14" ht="39.950000000000003" customHeight="1" x14ac:dyDescent="0.25">
      <c r="A24" s="65" t="s">
        <v>14</v>
      </c>
      <c r="B24" s="64" t="s">
        <v>15</v>
      </c>
      <c r="C24" s="68">
        <v>3</v>
      </c>
      <c r="D24" s="68">
        <v>3</v>
      </c>
      <c r="E24" s="68">
        <v>3</v>
      </c>
      <c r="F24" s="68">
        <v>3</v>
      </c>
      <c r="G24" s="62"/>
      <c r="H24" s="62"/>
      <c r="I24" s="62"/>
      <c r="J24" s="62"/>
      <c r="K24" s="62"/>
      <c r="L24" s="62"/>
      <c r="M24" s="62"/>
      <c r="N24" s="78"/>
    </row>
    <row r="25" spans="1:14" ht="39.950000000000003" customHeight="1" x14ac:dyDescent="0.25">
      <c r="A25" s="67" t="s">
        <v>16</v>
      </c>
      <c r="B25" s="66" t="s">
        <v>17</v>
      </c>
      <c r="C25" s="62"/>
      <c r="D25" s="62"/>
      <c r="E25" s="62"/>
      <c r="F25" s="62"/>
      <c r="G25" s="68">
        <v>2</v>
      </c>
      <c r="H25" s="68">
        <v>2</v>
      </c>
      <c r="I25" s="62"/>
      <c r="J25" s="62"/>
      <c r="K25" s="62"/>
      <c r="L25" s="62"/>
      <c r="M25" s="62"/>
      <c r="N25" s="78"/>
    </row>
    <row r="26" spans="1:14" ht="39.950000000000003" customHeight="1" x14ac:dyDescent="0.25">
      <c r="A26" s="65" t="s">
        <v>18</v>
      </c>
      <c r="B26" s="64" t="s">
        <v>19</v>
      </c>
      <c r="C26" s="62"/>
      <c r="D26" s="62"/>
      <c r="E26" s="62"/>
      <c r="F26" s="80">
        <v>2</v>
      </c>
      <c r="G26" s="62"/>
      <c r="H26" s="62"/>
      <c r="I26" s="62"/>
      <c r="J26" s="62"/>
      <c r="K26" s="62"/>
      <c r="L26" s="62"/>
      <c r="M26" s="62"/>
      <c r="N26" s="78"/>
    </row>
    <row r="27" spans="1:14" ht="39.950000000000003" customHeight="1" x14ac:dyDescent="0.25">
      <c r="A27" s="67" t="s">
        <v>20</v>
      </c>
      <c r="B27" s="66" t="s">
        <v>21</v>
      </c>
      <c r="C27" s="62"/>
      <c r="D27" s="62"/>
      <c r="E27" s="62"/>
      <c r="F27" s="62"/>
      <c r="G27" s="62"/>
      <c r="H27" s="62"/>
      <c r="I27" s="80">
        <v>1</v>
      </c>
      <c r="J27" s="62"/>
      <c r="K27" s="62"/>
      <c r="L27" s="62"/>
      <c r="M27" s="62"/>
      <c r="N27" s="78"/>
    </row>
    <row r="28" spans="1:14" ht="39.950000000000003" customHeight="1" x14ac:dyDescent="0.25">
      <c r="A28" s="65" t="s">
        <v>22</v>
      </c>
      <c r="B28" s="64" t="s">
        <v>23</v>
      </c>
      <c r="C28" s="62"/>
      <c r="D28" s="62"/>
      <c r="E28" s="62"/>
      <c r="F28" s="62"/>
      <c r="G28" s="62"/>
      <c r="H28" s="62"/>
      <c r="I28" s="62"/>
      <c r="J28" s="80">
        <v>3</v>
      </c>
      <c r="K28" s="62"/>
      <c r="L28" s="62"/>
      <c r="M28" s="62"/>
      <c r="N28" s="78"/>
    </row>
    <row r="29" spans="1:14" ht="39.950000000000003" customHeight="1" x14ac:dyDescent="0.25">
      <c r="A29" s="67" t="s">
        <v>24</v>
      </c>
      <c r="B29" s="66" t="s">
        <v>25</v>
      </c>
      <c r="C29" s="62"/>
      <c r="D29" s="62"/>
      <c r="E29" s="62"/>
      <c r="F29" s="62"/>
      <c r="G29" s="62"/>
      <c r="H29" s="62"/>
      <c r="I29" s="68">
        <v>1</v>
      </c>
      <c r="J29" s="62"/>
      <c r="K29" s="62"/>
      <c r="L29" s="62"/>
      <c r="M29" s="62"/>
      <c r="N29" s="78"/>
    </row>
    <row r="30" spans="1:14" ht="39.950000000000003" customHeight="1" x14ac:dyDescent="0.25">
      <c r="A30" s="65" t="s">
        <v>26</v>
      </c>
      <c r="B30" s="64" t="s">
        <v>27</v>
      </c>
      <c r="C30" s="62"/>
      <c r="D30" s="62"/>
      <c r="E30" s="62"/>
      <c r="F30" s="62"/>
      <c r="G30" s="62"/>
      <c r="H30" s="62"/>
      <c r="I30" s="62"/>
      <c r="J30" s="68">
        <v>2</v>
      </c>
      <c r="K30" s="68">
        <v>2</v>
      </c>
      <c r="L30" s="62"/>
      <c r="M30" s="62"/>
      <c r="N30" s="78"/>
    </row>
    <row r="31" spans="1:14" ht="39.950000000000003" customHeight="1" x14ac:dyDescent="0.25">
      <c r="A31" s="67" t="s">
        <v>28</v>
      </c>
      <c r="B31" s="66" t="s">
        <v>29</v>
      </c>
      <c r="C31" s="62"/>
      <c r="D31" s="62"/>
      <c r="E31" s="80">
        <v>3</v>
      </c>
      <c r="F31" s="80">
        <v>3</v>
      </c>
      <c r="G31" s="80">
        <v>3</v>
      </c>
      <c r="H31" s="80">
        <v>3</v>
      </c>
      <c r="I31" s="62"/>
      <c r="J31" s="62"/>
      <c r="K31" s="62"/>
      <c r="L31" s="62"/>
      <c r="M31" s="62"/>
      <c r="N31" s="78"/>
    </row>
    <row r="32" spans="1:14" ht="39.950000000000003" customHeight="1" x14ac:dyDescent="0.25">
      <c r="A32" s="65" t="s">
        <v>30</v>
      </c>
      <c r="B32" s="70" t="s">
        <v>31</v>
      </c>
      <c r="C32" s="62"/>
      <c r="D32" s="62"/>
      <c r="E32" s="62"/>
      <c r="F32" s="62"/>
      <c r="G32" s="62"/>
      <c r="H32" s="62"/>
      <c r="I32" s="80">
        <v>2</v>
      </c>
      <c r="J32" s="62"/>
      <c r="K32" s="62"/>
      <c r="L32" s="62"/>
      <c r="M32" s="62"/>
      <c r="N32" s="78"/>
    </row>
    <row r="33" spans="1:14" ht="39.950000000000003" customHeight="1" x14ac:dyDescent="0.25">
      <c r="A33" s="67" t="s">
        <v>32</v>
      </c>
      <c r="B33" s="66" t="s">
        <v>33</v>
      </c>
      <c r="C33" s="62"/>
      <c r="D33" s="62"/>
      <c r="E33" s="62"/>
      <c r="F33" s="62"/>
      <c r="G33" s="62"/>
      <c r="H33" s="62"/>
      <c r="I33" s="62"/>
      <c r="J33" s="62"/>
      <c r="K33" s="62"/>
      <c r="L33" s="68">
        <v>1</v>
      </c>
      <c r="M33" s="68">
        <v>1</v>
      </c>
      <c r="N33" s="78"/>
    </row>
    <row r="34" spans="1:14" ht="39.950000000000003" customHeight="1" x14ac:dyDescent="0.25">
      <c r="A34" s="65" t="s">
        <v>34</v>
      </c>
      <c r="B34" s="64" t="s">
        <v>35</v>
      </c>
      <c r="C34" s="62"/>
      <c r="D34" s="62"/>
      <c r="E34" s="62"/>
      <c r="F34" s="62"/>
      <c r="G34" s="62"/>
      <c r="H34" s="62"/>
      <c r="I34" s="62"/>
      <c r="J34" s="80">
        <v>2</v>
      </c>
      <c r="K34" s="62"/>
      <c r="L34" s="62"/>
      <c r="M34" s="62"/>
      <c r="N34" s="78"/>
    </row>
    <row r="35" spans="1:14" ht="39.950000000000003" customHeight="1" x14ac:dyDescent="0.25">
      <c r="A35" s="67" t="s">
        <v>36</v>
      </c>
      <c r="B35" s="66" t="s">
        <v>37</v>
      </c>
      <c r="C35" s="62"/>
      <c r="D35" s="62"/>
      <c r="E35" s="80">
        <v>2</v>
      </c>
      <c r="F35" s="80">
        <v>2</v>
      </c>
      <c r="G35" s="80">
        <v>2</v>
      </c>
      <c r="H35" s="80">
        <v>2</v>
      </c>
      <c r="I35" s="62"/>
      <c r="J35" s="62"/>
      <c r="K35" s="62"/>
      <c r="L35" s="62"/>
      <c r="M35" s="62"/>
      <c r="N35" s="78"/>
    </row>
    <row r="36" spans="1:14" ht="39.950000000000003" customHeight="1" x14ac:dyDescent="0.25">
      <c r="A36" s="65" t="s">
        <v>38</v>
      </c>
      <c r="B36" s="64" t="s">
        <v>39</v>
      </c>
      <c r="C36" s="62"/>
      <c r="D36" s="62"/>
      <c r="E36" s="62"/>
      <c r="F36" s="62"/>
      <c r="G36" s="62"/>
      <c r="H36" s="62"/>
      <c r="I36" s="62"/>
      <c r="J36" s="62"/>
      <c r="K36" s="80">
        <v>1</v>
      </c>
      <c r="L36" s="62"/>
      <c r="M36" s="62"/>
      <c r="N36" s="78"/>
    </row>
    <row r="37" spans="1:14" ht="39.950000000000003" customHeight="1" x14ac:dyDescent="0.25">
      <c r="A37" s="60"/>
      <c r="B37" s="59" t="s">
        <v>40</v>
      </c>
      <c r="C37" s="58">
        <v>6</v>
      </c>
      <c r="D37" s="58">
        <v>6</v>
      </c>
      <c r="E37" s="58">
        <v>11</v>
      </c>
      <c r="F37" s="58">
        <v>13</v>
      </c>
      <c r="G37" s="58">
        <v>7</v>
      </c>
      <c r="H37" s="58">
        <v>7</v>
      </c>
      <c r="I37" s="58">
        <v>4</v>
      </c>
      <c r="J37" s="58">
        <v>7</v>
      </c>
      <c r="K37" s="58">
        <v>3</v>
      </c>
      <c r="L37" s="58">
        <v>1</v>
      </c>
      <c r="M37" s="58">
        <v>1</v>
      </c>
      <c r="N37" s="78"/>
    </row>
    <row r="38" spans="1:14" x14ac:dyDescent="0.25">
      <c r="A38" s="53"/>
      <c r="B38" s="79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78"/>
    </row>
    <row r="39" spans="1:14" x14ac:dyDescent="0.25">
      <c r="A39" s="53"/>
      <c r="B39" s="53"/>
      <c r="C39" s="53"/>
      <c r="D39" s="56"/>
      <c r="E39" s="53"/>
      <c r="F39" s="53"/>
      <c r="G39" s="53"/>
      <c r="H39" s="53"/>
      <c r="I39" s="53"/>
      <c r="J39" s="53"/>
      <c r="K39" s="53"/>
      <c r="L39" s="53"/>
      <c r="M39" s="53"/>
      <c r="N39" s="78"/>
    </row>
    <row r="40" spans="1:14" x14ac:dyDescent="0.25">
      <c r="A40" s="53"/>
      <c r="B40" s="53"/>
      <c r="C40" s="55"/>
      <c r="D40" s="54"/>
      <c r="E40" s="136" t="s">
        <v>41</v>
      </c>
      <c r="F40" s="137"/>
      <c r="G40" s="137"/>
      <c r="H40" s="137"/>
      <c r="I40" s="138"/>
      <c r="J40" s="53"/>
      <c r="K40" s="53"/>
      <c r="L40" s="53"/>
      <c r="M40" s="53"/>
      <c r="N40" s="78"/>
    </row>
    <row r="42" spans="1:14" ht="18.75" x14ac:dyDescent="0.3">
      <c r="A42" s="77" t="s">
        <v>0</v>
      </c>
      <c r="B42" s="76"/>
      <c r="C42" s="75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4" ht="18.75" x14ac:dyDescent="0.25">
      <c r="A43" s="73"/>
      <c r="B43" s="72"/>
      <c r="C43" s="71" t="s">
        <v>1</v>
      </c>
      <c r="D43" s="71" t="s">
        <v>2</v>
      </c>
      <c r="E43" s="71" t="s">
        <v>3</v>
      </c>
      <c r="F43" s="71" t="s">
        <v>4</v>
      </c>
      <c r="G43" s="71" t="s">
        <v>5</v>
      </c>
      <c r="H43" s="71" t="s">
        <v>6</v>
      </c>
      <c r="I43" s="71" t="s">
        <v>7</v>
      </c>
      <c r="J43" s="71" t="s">
        <v>8</v>
      </c>
      <c r="K43" s="71" t="s">
        <v>9</v>
      </c>
      <c r="L43" s="71" t="s">
        <v>10</v>
      </c>
      <c r="M43" s="71" t="s">
        <v>11</v>
      </c>
    </row>
    <row r="44" spans="1:14" ht="39.950000000000003" customHeight="1" x14ac:dyDescent="0.25">
      <c r="A44" s="67" t="s">
        <v>12</v>
      </c>
      <c r="B44" s="66" t="s">
        <v>13</v>
      </c>
      <c r="C44" s="63"/>
      <c r="D44" s="63"/>
      <c r="E44" s="63"/>
      <c r="F44" s="63"/>
      <c r="G44" s="62"/>
      <c r="H44" s="62"/>
      <c r="I44" s="61">
        <v>3</v>
      </c>
      <c r="J44" s="61">
        <v>3</v>
      </c>
      <c r="K44" s="61">
        <v>3</v>
      </c>
      <c r="L44" s="61">
        <v>3</v>
      </c>
      <c r="M44" s="62"/>
    </row>
    <row r="45" spans="1:14" ht="39.950000000000003" customHeight="1" x14ac:dyDescent="0.25">
      <c r="A45" s="65" t="s">
        <v>14</v>
      </c>
      <c r="B45" s="64" t="s">
        <v>15</v>
      </c>
      <c r="C45" s="68">
        <v>3</v>
      </c>
      <c r="D45" s="68">
        <v>3</v>
      </c>
      <c r="E45" s="68">
        <v>3</v>
      </c>
      <c r="F45" s="68">
        <v>3</v>
      </c>
      <c r="G45" s="62"/>
      <c r="H45" s="62"/>
      <c r="I45" s="62"/>
      <c r="J45" s="62"/>
      <c r="K45" s="62"/>
      <c r="L45" s="62"/>
      <c r="M45" s="62"/>
    </row>
    <row r="46" spans="1:14" ht="39.950000000000003" customHeight="1" x14ac:dyDescent="0.25">
      <c r="A46" s="67" t="s">
        <v>16</v>
      </c>
      <c r="B46" s="66" t="s">
        <v>17</v>
      </c>
      <c r="C46" s="62"/>
      <c r="D46" s="62"/>
      <c r="E46" s="62"/>
      <c r="F46" s="62"/>
      <c r="G46" s="68">
        <v>2</v>
      </c>
      <c r="H46" s="68">
        <v>2</v>
      </c>
      <c r="I46" s="62"/>
      <c r="J46" s="62"/>
      <c r="K46" s="62"/>
      <c r="L46" s="62"/>
      <c r="M46" s="62"/>
    </row>
    <row r="47" spans="1:14" ht="39.950000000000003" customHeight="1" x14ac:dyDescent="0.25">
      <c r="A47" s="65" t="s">
        <v>18</v>
      </c>
      <c r="B47" s="64" t="s">
        <v>19</v>
      </c>
      <c r="C47" s="61">
        <v>2</v>
      </c>
      <c r="D47" s="62"/>
      <c r="E47" s="62"/>
      <c r="F47" s="63"/>
      <c r="G47" s="62"/>
      <c r="H47" s="62"/>
      <c r="I47" s="62"/>
      <c r="J47" s="62"/>
      <c r="K47" s="62"/>
      <c r="L47" s="62"/>
      <c r="M47" s="62"/>
    </row>
    <row r="48" spans="1:14" ht="39.950000000000003" customHeight="1" x14ac:dyDescent="0.25">
      <c r="A48" s="67" t="s">
        <v>20</v>
      </c>
      <c r="B48" s="66" t="s">
        <v>21</v>
      </c>
      <c r="C48" s="69"/>
      <c r="D48" s="62"/>
      <c r="E48" s="62"/>
      <c r="F48" s="62"/>
      <c r="G48" s="61">
        <v>1</v>
      </c>
      <c r="H48" s="62"/>
      <c r="I48" s="69"/>
      <c r="J48" s="62"/>
      <c r="K48" s="62"/>
      <c r="L48" s="62"/>
      <c r="M48" s="69"/>
    </row>
    <row r="49" spans="1:13" ht="39.950000000000003" customHeight="1" x14ac:dyDescent="0.25">
      <c r="A49" s="65" t="s">
        <v>22</v>
      </c>
      <c r="B49" s="64" t="s">
        <v>23</v>
      </c>
      <c r="C49" s="62"/>
      <c r="D49" s="62"/>
      <c r="E49" s="62"/>
      <c r="F49" s="62"/>
      <c r="G49" s="62"/>
      <c r="H49" s="61">
        <v>3</v>
      </c>
      <c r="I49" s="62"/>
      <c r="J49" s="63"/>
      <c r="K49" s="62"/>
      <c r="L49" s="62"/>
      <c r="M49" s="69"/>
    </row>
    <row r="50" spans="1:13" ht="39.950000000000003" customHeight="1" x14ac:dyDescent="0.25">
      <c r="A50" s="67" t="s">
        <v>24</v>
      </c>
      <c r="B50" s="66" t="s">
        <v>25</v>
      </c>
      <c r="C50" s="62"/>
      <c r="D50" s="62"/>
      <c r="E50" s="62"/>
      <c r="F50" s="62"/>
      <c r="G50" s="62"/>
      <c r="H50" s="62"/>
      <c r="I50" s="68">
        <v>1</v>
      </c>
      <c r="J50" s="62"/>
      <c r="K50" s="62"/>
      <c r="L50" s="62"/>
      <c r="M50" s="62"/>
    </row>
    <row r="51" spans="1:13" ht="39.950000000000003" customHeight="1" x14ac:dyDescent="0.25">
      <c r="A51" s="65" t="s">
        <v>26</v>
      </c>
      <c r="B51" s="64" t="s">
        <v>27</v>
      </c>
      <c r="C51" s="62"/>
      <c r="D51" s="62"/>
      <c r="E51" s="62"/>
      <c r="F51" s="62"/>
      <c r="G51" s="62"/>
      <c r="H51" s="62"/>
      <c r="I51" s="62"/>
      <c r="J51" s="68">
        <v>2</v>
      </c>
      <c r="K51" s="68">
        <v>2</v>
      </c>
      <c r="L51" s="62"/>
      <c r="M51" s="62"/>
    </row>
    <row r="52" spans="1:13" ht="39.950000000000003" customHeight="1" x14ac:dyDescent="0.25">
      <c r="A52" s="67" t="s">
        <v>28</v>
      </c>
      <c r="B52" s="66" t="s">
        <v>29</v>
      </c>
      <c r="C52" s="63"/>
      <c r="D52" s="63"/>
      <c r="E52" s="63"/>
      <c r="F52" s="63"/>
      <c r="G52" s="63"/>
      <c r="H52" s="69"/>
      <c r="I52" s="61">
        <v>3</v>
      </c>
      <c r="J52" s="61">
        <v>3</v>
      </c>
      <c r="K52" s="61">
        <v>3</v>
      </c>
      <c r="L52" s="61">
        <v>3</v>
      </c>
      <c r="M52" s="62"/>
    </row>
    <row r="53" spans="1:13" ht="39.950000000000003" customHeight="1" x14ac:dyDescent="0.25">
      <c r="A53" s="65" t="s">
        <v>30</v>
      </c>
      <c r="B53" s="70" t="s">
        <v>31</v>
      </c>
      <c r="C53" s="62"/>
      <c r="D53" s="62"/>
      <c r="E53" s="62"/>
      <c r="F53" s="62"/>
      <c r="G53" s="63"/>
      <c r="H53" s="63"/>
      <c r="I53" s="63"/>
      <c r="J53" s="62"/>
      <c r="K53" s="62"/>
      <c r="L53" s="69"/>
      <c r="M53" s="61">
        <v>2</v>
      </c>
    </row>
    <row r="54" spans="1:13" ht="39.950000000000003" customHeight="1" x14ac:dyDescent="0.25">
      <c r="A54" s="67" t="s">
        <v>32</v>
      </c>
      <c r="B54" s="66" t="s">
        <v>33</v>
      </c>
      <c r="C54" s="62"/>
      <c r="D54" s="62"/>
      <c r="E54" s="62"/>
      <c r="F54" s="62"/>
      <c r="G54" s="62"/>
      <c r="H54" s="62"/>
      <c r="I54" s="62"/>
      <c r="J54" s="62"/>
      <c r="K54" s="62"/>
      <c r="L54" s="68">
        <v>1</v>
      </c>
      <c r="M54" s="68">
        <v>1</v>
      </c>
    </row>
    <row r="55" spans="1:13" ht="39.950000000000003" customHeight="1" x14ac:dyDescent="0.25">
      <c r="A55" s="65" t="s">
        <v>34</v>
      </c>
      <c r="B55" s="64" t="s">
        <v>35</v>
      </c>
      <c r="C55" s="62"/>
      <c r="D55" s="62"/>
      <c r="E55" s="62"/>
      <c r="F55" s="62"/>
      <c r="G55" s="62"/>
      <c r="H55" s="62"/>
      <c r="I55" s="62"/>
      <c r="J55" s="63"/>
      <c r="K55" s="62"/>
      <c r="L55" s="62"/>
      <c r="M55" s="61">
        <v>2</v>
      </c>
    </row>
    <row r="56" spans="1:13" ht="39.950000000000003" customHeight="1" x14ac:dyDescent="0.25">
      <c r="A56" s="67" t="s">
        <v>36</v>
      </c>
      <c r="B56" s="66" t="s">
        <v>37</v>
      </c>
      <c r="C56" s="62"/>
      <c r="D56" s="61">
        <v>2</v>
      </c>
      <c r="E56" s="61">
        <v>2</v>
      </c>
      <c r="F56" s="61">
        <v>2</v>
      </c>
      <c r="G56" s="61">
        <v>2</v>
      </c>
      <c r="H56" s="63"/>
      <c r="I56" s="63"/>
      <c r="J56" s="63"/>
      <c r="K56" s="63"/>
      <c r="L56" s="63"/>
      <c r="M56" s="63"/>
    </row>
    <row r="57" spans="1:13" ht="39.950000000000003" customHeight="1" x14ac:dyDescent="0.25">
      <c r="A57" s="65" t="s">
        <v>38</v>
      </c>
      <c r="B57" s="64" t="s">
        <v>39</v>
      </c>
      <c r="C57" s="62"/>
      <c r="D57" s="62"/>
      <c r="E57" s="62"/>
      <c r="F57" s="62"/>
      <c r="G57" s="62"/>
      <c r="H57" s="62"/>
      <c r="I57" s="62"/>
      <c r="J57" s="62"/>
      <c r="K57" s="63"/>
      <c r="L57" s="62"/>
      <c r="M57" s="61">
        <v>1</v>
      </c>
    </row>
    <row r="58" spans="1:13" ht="39.950000000000003" customHeight="1" x14ac:dyDescent="0.25">
      <c r="A58" s="60"/>
      <c r="B58" s="59" t="s">
        <v>40</v>
      </c>
      <c r="C58" s="58">
        <f t="shared" ref="C58:M58" si="0">SUM(C44:C57)</f>
        <v>5</v>
      </c>
      <c r="D58" s="58">
        <f t="shared" si="0"/>
        <v>5</v>
      </c>
      <c r="E58" s="58">
        <f t="shared" si="0"/>
        <v>5</v>
      </c>
      <c r="F58" s="58">
        <f t="shared" si="0"/>
        <v>5</v>
      </c>
      <c r="G58" s="58">
        <f t="shared" si="0"/>
        <v>5</v>
      </c>
      <c r="H58" s="58">
        <f t="shared" si="0"/>
        <v>5</v>
      </c>
      <c r="I58" s="58">
        <f t="shared" si="0"/>
        <v>7</v>
      </c>
      <c r="J58" s="58">
        <f t="shared" si="0"/>
        <v>8</v>
      </c>
      <c r="K58" s="58">
        <f t="shared" si="0"/>
        <v>8</v>
      </c>
      <c r="L58" s="58">
        <f t="shared" si="0"/>
        <v>7</v>
      </c>
      <c r="M58" s="58">
        <f t="shared" si="0"/>
        <v>6</v>
      </c>
    </row>
    <row r="59" spans="1:13" x14ac:dyDescent="0.25">
      <c r="A59" s="53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</row>
    <row r="60" spans="1:13" x14ac:dyDescent="0.25">
      <c r="A60" s="53"/>
      <c r="B60" s="53"/>
      <c r="C60" s="53"/>
      <c r="D60" s="56"/>
      <c r="E60" s="53"/>
      <c r="F60" s="53"/>
      <c r="G60" s="53"/>
      <c r="H60" s="53"/>
      <c r="I60" s="53"/>
      <c r="J60" s="53"/>
      <c r="K60" s="53"/>
      <c r="L60" s="53"/>
      <c r="M60" s="53"/>
    </row>
    <row r="61" spans="1:13" x14ac:dyDescent="0.25">
      <c r="A61" s="53"/>
      <c r="B61" s="53"/>
      <c r="C61" s="55"/>
      <c r="D61" s="54"/>
      <c r="E61" s="136" t="s">
        <v>41</v>
      </c>
      <c r="F61" s="137"/>
      <c r="G61" s="137"/>
      <c r="H61" s="137"/>
      <c r="I61" s="138"/>
      <c r="J61" s="53"/>
      <c r="K61" s="53"/>
      <c r="L61" s="53"/>
      <c r="M61" s="53"/>
    </row>
  </sheetData>
  <mergeCells count="2">
    <mergeCell ref="E40:I40"/>
    <mergeCell ref="E61:I61"/>
  </mergeCells>
  <pageMargins left="0.7" right="0.7" top="0.75" bottom="0.75" header="0.3" footer="0.3"/>
  <pageSetup paperSize="9" scale="5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3E70-15AF-4179-AE14-344D9CE5F2C8}">
  <dimension ref="A1:P35"/>
  <sheetViews>
    <sheetView tabSelected="1" workbookViewId="0">
      <selection activeCell="K7" sqref="K7"/>
    </sheetView>
  </sheetViews>
  <sheetFormatPr baseColWidth="10" defaultRowHeight="15" x14ac:dyDescent="0.25"/>
  <cols>
    <col min="1" max="1" width="16.5703125" customWidth="1"/>
    <col min="2" max="2" width="15.5703125" customWidth="1"/>
    <col min="9" max="9" width="20.28515625" customWidth="1"/>
  </cols>
  <sheetData>
    <row r="1" spans="1:16" ht="22.5" thickTop="1" thickBot="1" x14ac:dyDescent="0.3">
      <c r="A1" s="157" t="s">
        <v>52</v>
      </c>
      <c r="B1" s="157"/>
      <c r="C1" s="157"/>
      <c r="D1" s="157"/>
      <c r="E1" s="157"/>
      <c r="F1" s="157"/>
      <c r="G1" s="95"/>
      <c r="H1" s="157" t="s">
        <v>53</v>
      </c>
      <c r="I1" s="157"/>
      <c r="J1" s="157"/>
      <c r="K1" s="157"/>
      <c r="L1" s="157"/>
      <c r="M1" s="158"/>
      <c r="N1" s="159" t="s">
        <v>54</v>
      </c>
      <c r="O1" s="160"/>
      <c r="P1" s="95"/>
    </row>
    <row r="2" spans="1:16" ht="45.75" thickBot="1" x14ac:dyDescent="0.3">
      <c r="A2" s="94" t="s">
        <v>42</v>
      </c>
      <c r="B2" s="120"/>
      <c r="C2" s="92" t="s">
        <v>43</v>
      </c>
      <c r="D2" s="92" t="s">
        <v>44</v>
      </c>
      <c r="E2" s="92" t="s">
        <v>180</v>
      </c>
      <c r="F2" s="92" t="s">
        <v>46</v>
      </c>
      <c r="H2" s="94" t="s">
        <v>42</v>
      </c>
      <c r="I2" s="93"/>
      <c r="J2" s="92" t="s">
        <v>43</v>
      </c>
      <c r="K2" s="92" t="s">
        <v>44</v>
      </c>
      <c r="L2" s="92" t="s">
        <v>45</v>
      </c>
      <c r="M2" s="126" t="s">
        <v>46</v>
      </c>
      <c r="N2" s="127" t="s">
        <v>55</v>
      </c>
      <c r="O2" s="128" t="s">
        <v>56</v>
      </c>
    </row>
    <row r="3" spans="1:16" x14ac:dyDescent="0.25">
      <c r="A3" s="161" t="s">
        <v>48</v>
      </c>
      <c r="B3" s="115" t="s">
        <v>57</v>
      </c>
      <c r="C3" s="98" t="s">
        <v>47</v>
      </c>
      <c r="D3" s="10">
        <v>616</v>
      </c>
      <c r="E3" s="8">
        <v>36</v>
      </c>
      <c r="F3" s="121">
        <f>D3*E3</f>
        <v>22176</v>
      </c>
      <c r="H3" s="151" t="s">
        <v>48</v>
      </c>
      <c r="I3" s="115" t="s">
        <v>57</v>
      </c>
      <c r="J3" s="98" t="s">
        <v>47</v>
      </c>
      <c r="K3" s="10">
        <v>616</v>
      </c>
      <c r="L3" s="8">
        <v>36</v>
      </c>
      <c r="M3" s="121">
        <f>K3*L3</f>
        <v>22176</v>
      </c>
      <c r="N3" s="129">
        <f t="shared" ref="N3:N20" si="0">F3*$J$26</f>
        <v>27720</v>
      </c>
      <c r="O3" s="130">
        <f t="shared" ref="O3:O20" si="1">M3*$J$26</f>
        <v>27720</v>
      </c>
    </row>
    <row r="4" spans="1:16" ht="25.5" x14ac:dyDescent="0.25">
      <c r="A4" s="162"/>
      <c r="B4" s="116" t="s">
        <v>181</v>
      </c>
      <c r="C4" s="98"/>
      <c r="D4" s="10">
        <v>616</v>
      </c>
      <c r="E4" s="8">
        <v>32</v>
      </c>
      <c r="F4" s="121">
        <f t="shared" ref="F4:F6" si="2">D4*E4</f>
        <v>19712</v>
      </c>
      <c r="H4" s="152"/>
      <c r="I4" s="116" t="s">
        <v>181</v>
      </c>
      <c r="J4" s="98"/>
      <c r="K4" s="10">
        <v>616</v>
      </c>
      <c r="L4" s="8">
        <v>32</v>
      </c>
      <c r="M4" s="121">
        <f t="shared" ref="M4:M6" si="3">K4*L4</f>
        <v>19712</v>
      </c>
      <c r="N4" s="129">
        <f t="shared" si="0"/>
        <v>24640</v>
      </c>
      <c r="O4" s="130">
        <f t="shared" si="1"/>
        <v>24640</v>
      </c>
    </row>
    <row r="5" spans="1:16" x14ac:dyDescent="0.25">
      <c r="A5" s="162"/>
      <c r="B5" s="117"/>
      <c r="C5" s="98"/>
      <c r="D5" s="10"/>
      <c r="E5" s="8"/>
      <c r="F5" s="121">
        <f t="shared" si="2"/>
        <v>0</v>
      </c>
      <c r="H5" s="152"/>
      <c r="I5" s="117"/>
      <c r="J5" s="98"/>
      <c r="K5" s="10"/>
      <c r="L5" s="8"/>
      <c r="M5" s="121">
        <f t="shared" si="3"/>
        <v>0</v>
      </c>
      <c r="N5" s="129">
        <f t="shared" si="0"/>
        <v>0</v>
      </c>
      <c r="O5" s="130">
        <f t="shared" si="1"/>
        <v>0</v>
      </c>
    </row>
    <row r="6" spans="1:16" x14ac:dyDescent="0.25">
      <c r="A6" s="162"/>
      <c r="B6" s="117"/>
      <c r="C6" s="98"/>
      <c r="D6" s="10"/>
      <c r="E6" s="8"/>
      <c r="F6" s="121">
        <f t="shared" si="2"/>
        <v>0</v>
      </c>
      <c r="H6" s="152"/>
      <c r="I6" s="117" t="s">
        <v>182</v>
      </c>
      <c r="J6" s="98"/>
      <c r="K6" s="10">
        <v>600</v>
      </c>
      <c r="L6" s="8">
        <v>30</v>
      </c>
      <c r="M6" s="121">
        <f t="shared" si="3"/>
        <v>18000</v>
      </c>
      <c r="N6" s="129">
        <f t="shared" si="0"/>
        <v>0</v>
      </c>
      <c r="O6" s="130">
        <f t="shared" si="1"/>
        <v>22500</v>
      </c>
    </row>
    <row r="7" spans="1:16" x14ac:dyDescent="0.25">
      <c r="A7" s="162"/>
      <c r="B7" s="118"/>
      <c r="C7" s="98"/>
      <c r="D7" s="10"/>
      <c r="E7" s="8"/>
      <c r="F7" s="121"/>
      <c r="H7" s="152"/>
      <c r="I7" s="118"/>
      <c r="J7" s="98"/>
      <c r="K7" s="10"/>
      <c r="L7" s="8"/>
      <c r="M7" s="121"/>
      <c r="N7" s="129">
        <f t="shared" si="0"/>
        <v>0</v>
      </c>
      <c r="O7" s="130">
        <f t="shared" si="1"/>
        <v>0</v>
      </c>
    </row>
    <row r="8" spans="1:16" x14ac:dyDescent="0.25">
      <c r="A8" s="162"/>
      <c r="B8" s="118"/>
      <c r="C8" s="98"/>
      <c r="D8" s="10"/>
      <c r="E8" s="8"/>
      <c r="F8" s="121"/>
      <c r="H8" s="152"/>
      <c r="I8" s="118"/>
      <c r="J8" s="98"/>
      <c r="K8" s="10"/>
      <c r="L8" s="8"/>
      <c r="M8" s="121"/>
      <c r="N8" s="129">
        <f t="shared" si="0"/>
        <v>0</v>
      </c>
      <c r="O8" s="130">
        <f t="shared" si="1"/>
        <v>0</v>
      </c>
    </row>
    <row r="9" spans="1:16" ht="15.75" thickBot="1" x14ac:dyDescent="0.3">
      <c r="A9" s="163"/>
      <c r="B9" s="119"/>
      <c r="C9" s="98"/>
      <c r="D9" s="10"/>
      <c r="E9" s="8"/>
      <c r="F9" s="121"/>
      <c r="H9" s="153"/>
      <c r="I9" s="119"/>
      <c r="J9" s="98"/>
      <c r="K9" s="10"/>
      <c r="L9" s="8"/>
      <c r="M9" s="121"/>
      <c r="N9" s="129">
        <f t="shared" si="0"/>
        <v>0</v>
      </c>
      <c r="O9" s="130">
        <f t="shared" si="1"/>
        <v>0</v>
      </c>
    </row>
    <row r="10" spans="1:16" x14ac:dyDescent="0.25">
      <c r="A10" s="148" t="s">
        <v>49</v>
      </c>
      <c r="B10" s="114" t="s">
        <v>58</v>
      </c>
      <c r="C10" s="91" t="s">
        <v>43</v>
      </c>
      <c r="D10" s="10">
        <v>1</v>
      </c>
      <c r="E10" s="8">
        <v>617</v>
      </c>
      <c r="F10" s="121">
        <f t="shared" ref="F10:F15" si="4">D10*E10</f>
        <v>617</v>
      </c>
      <c r="H10" s="148" t="s">
        <v>49</v>
      </c>
      <c r="I10" s="10" t="s">
        <v>58</v>
      </c>
      <c r="J10" s="91" t="s">
        <v>43</v>
      </c>
      <c r="K10" s="10">
        <v>1</v>
      </c>
      <c r="L10" s="8">
        <v>617</v>
      </c>
      <c r="M10" s="131">
        <f t="shared" ref="M10:M15" si="5">K10*L10</f>
        <v>617</v>
      </c>
      <c r="N10" s="129">
        <f t="shared" si="0"/>
        <v>771.25</v>
      </c>
      <c r="O10" s="130">
        <f t="shared" si="1"/>
        <v>771.25</v>
      </c>
    </row>
    <row r="11" spans="1:16" x14ac:dyDescent="0.25">
      <c r="A11" s="149"/>
      <c r="B11" s="10" t="s">
        <v>59</v>
      </c>
      <c r="C11" s="91" t="s">
        <v>43</v>
      </c>
      <c r="D11" s="10">
        <v>1</v>
      </c>
      <c r="E11" s="8">
        <v>221</v>
      </c>
      <c r="F11" s="121">
        <f t="shared" si="4"/>
        <v>221</v>
      </c>
      <c r="H11" s="149"/>
      <c r="I11" s="10" t="s">
        <v>59</v>
      </c>
      <c r="J11" s="91" t="s">
        <v>43</v>
      </c>
      <c r="K11" s="10">
        <v>1</v>
      </c>
      <c r="L11" s="8">
        <v>221</v>
      </c>
      <c r="M11" s="131">
        <f t="shared" si="5"/>
        <v>221</v>
      </c>
      <c r="N11" s="129">
        <f t="shared" si="0"/>
        <v>276.25</v>
      </c>
      <c r="O11" s="130">
        <f t="shared" si="1"/>
        <v>276.25</v>
      </c>
    </row>
    <row r="12" spans="1:16" x14ac:dyDescent="0.25">
      <c r="A12" s="149"/>
      <c r="B12" s="10" t="s">
        <v>60</v>
      </c>
      <c r="C12" s="91" t="s">
        <v>43</v>
      </c>
      <c r="D12" s="10">
        <v>1</v>
      </c>
      <c r="E12" s="8">
        <v>636</v>
      </c>
      <c r="F12" s="121">
        <f t="shared" si="4"/>
        <v>636</v>
      </c>
      <c r="H12" s="149"/>
      <c r="I12" s="10" t="s">
        <v>60</v>
      </c>
      <c r="J12" s="91" t="s">
        <v>43</v>
      </c>
      <c r="K12" s="10">
        <v>1</v>
      </c>
      <c r="L12" s="8">
        <v>636</v>
      </c>
      <c r="M12" s="131">
        <f t="shared" si="5"/>
        <v>636</v>
      </c>
      <c r="N12" s="129">
        <f t="shared" si="0"/>
        <v>795</v>
      </c>
      <c r="O12" s="130">
        <f t="shared" si="1"/>
        <v>795</v>
      </c>
    </row>
    <row r="13" spans="1:16" x14ac:dyDescent="0.25">
      <c r="A13" s="149"/>
      <c r="B13" s="10" t="s">
        <v>61</v>
      </c>
      <c r="C13" s="91" t="s">
        <v>50</v>
      </c>
      <c r="D13" s="10">
        <v>2.5</v>
      </c>
      <c r="E13" s="8">
        <v>95</v>
      </c>
      <c r="F13" s="121">
        <f t="shared" si="4"/>
        <v>237.5</v>
      </c>
      <c r="H13" s="149"/>
      <c r="I13" s="10" t="s">
        <v>61</v>
      </c>
      <c r="J13" s="91" t="s">
        <v>50</v>
      </c>
      <c r="K13" s="10">
        <v>2.5</v>
      </c>
      <c r="L13" s="8">
        <v>95</v>
      </c>
      <c r="M13" s="131">
        <f t="shared" si="5"/>
        <v>237.5</v>
      </c>
      <c r="N13" s="129">
        <f t="shared" si="0"/>
        <v>296.875</v>
      </c>
      <c r="O13" s="130">
        <f t="shared" si="1"/>
        <v>296.875</v>
      </c>
    </row>
    <row r="14" spans="1:16" x14ac:dyDescent="0.25">
      <c r="A14" s="149"/>
      <c r="B14" s="10" t="s">
        <v>62</v>
      </c>
      <c r="C14" s="91" t="s">
        <v>50</v>
      </c>
      <c r="D14" s="10">
        <v>1.5</v>
      </c>
      <c r="E14" s="8">
        <v>200</v>
      </c>
      <c r="F14" s="121">
        <f>D14*E14</f>
        <v>300</v>
      </c>
      <c r="H14" s="149"/>
      <c r="I14" s="10" t="s">
        <v>62</v>
      </c>
      <c r="J14" s="91" t="s">
        <v>50</v>
      </c>
      <c r="K14" s="10">
        <v>1.5</v>
      </c>
      <c r="L14" s="8">
        <v>200</v>
      </c>
      <c r="M14" s="131">
        <f>K14*L14</f>
        <v>300</v>
      </c>
      <c r="N14" s="129">
        <f t="shared" si="0"/>
        <v>375</v>
      </c>
      <c r="O14" s="130">
        <f t="shared" si="1"/>
        <v>375</v>
      </c>
    </row>
    <row r="15" spans="1:16" x14ac:dyDescent="0.25">
      <c r="A15" s="149"/>
      <c r="B15" s="10" t="s">
        <v>63</v>
      </c>
      <c r="C15" s="91" t="s">
        <v>43</v>
      </c>
      <c r="D15" s="10">
        <v>1</v>
      </c>
      <c r="E15" s="8">
        <v>130</v>
      </c>
      <c r="F15" s="121">
        <f t="shared" si="4"/>
        <v>130</v>
      </c>
      <c r="H15" s="149"/>
      <c r="I15" s="10" t="s">
        <v>63</v>
      </c>
      <c r="J15" s="91" t="s">
        <v>43</v>
      </c>
      <c r="K15" s="10">
        <v>1</v>
      </c>
      <c r="L15" s="8">
        <v>130</v>
      </c>
      <c r="M15" s="131">
        <f t="shared" si="5"/>
        <v>130</v>
      </c>
      <c r="N15" s="129">
        <f t="shared" si="0"/>
        <v>162.5</v>
      </c>
      <c r="O15" s="130">
        <f t="shared" si="1"/>
        <v>162.5</v>
      </c>
    </row>
    <row r="16" spans="1:16" x14ac:dyDescent="0.25">
      <c r="A16" s="149"/>
      <c r="B16" s="10"/>
      <c r="C16" s="91"/>
      <c r="D16" s="10"/>
      <c r="E16" s="8"/>
      <c r="F16" s="121"/>
      <c r="H16" s="149"/>
      <c r="I16" s="10"/>
      <c r="J16" s="91"/>
      <c r="K16" s="10"/>
      <c r="L16" s="8"/>
      <c r="M16" s="131"/>
      <c r="N16" s="129">
        <f t="shared" si="0"/>
        <v>0</v>
      </c>
      <c r="O16" s="130">
        <f t="shared" si="1"/>
        <v>0</v>
      </c>
    </row>
    <row r="17" spans="1:16" ht="15.75" thickBot="1" x14ac:dyDescent="0.3">
      <c r="A17" s="150"/>
      <c r="B17" s="10"/>
      <c r="C17" s="91"/>
      <c r="D17" s="10"/>
      <c r="E17" s="8"/>
      <c r="F17" s="121"/>
      <c r="H17" s="150"/>
      <c r="I17" s="10"/>
      <c r="J17" s="91"/>
      <c r="K17" s="10"/>
      <c r="L17" s="8"/>
      <c r="M17" s="131"/>
      <c r="N17" s="129">
        <f t="shared" si="0"/>
        <v>0</v>
      </c>
      <c r="O17" s="130">
        <f t="shared" si="1"/>
        <v>0</v>
      </c>
    </row>
    <row r="18" spans="1:16" x14ac:dyDescent="0.25">
      <c r="A18" s="148" t="s">
        <v>64</v>
      </c>
      <c r="B18" s="10" t="s">
        <v>51</v>
      </c>
      <c r="C18" s="91" t="s">
        <v>47</v>
      </c>
      <c r="D18" s="10">
        <v>8</v>
      </c>
      <c r="E18" s="8">
        <v>3.3</v>
      </c>
      <c r="F18" s="121">
        <f t="shared" ref="F18" si="6">D18*E18</f>
        <v>26.4</v>
      </c>
      <c r="H18" s="151" t="s">
        <v>64</v>
      </c>
      <c r="I18" s="10" t="s">
        <v>51</v>
      </c>
      <c r="J18" s="91" t="s">
        <v>47</v>
      </c>
      <c r="K18" s="10">
        <v>8</v>
      </c>
      <c r="L18" s="8">
        <v>3.3</v>
      </c>
      <c r="M18" s="131">
        <f t="shared" ref="M18" si="7">K18*L18</f>
        <v>26.4</v>
      </c>
      <c r="N18" s="129">
        <f t="shared" si="0"/>
        <v>33</v>
      </c>
      <c r="O18" s="130">
        <f t="shared" si="1"/>
        <v>33</v>
      </c>
    </row>
    <row r="19" spans="1:16" x14ac:dyDescent="0.25">
      <c r="A19" s="149"/>
      <c r="B19" s="10"/>
      <c r="C19" s="91"/>
      <c r="D19" s="10"/>
      <c r="E19" s="8"/>
      <c r="F19" s="121"/>
      <c r="H19" s="152"/>
      <c r="I19" s="10"/>
      <c r="J19" s="91"/>
      <c r="K19" s="10"/>
      <c r="L19" s="8"/>
      <c r="M19" s="131"/>
      <c r="N19" s="129">
        <f t="shared" si="0"/>
        <v>0</v>
      </c>
      <c r="O19" s="130">
        <f t="shared" si="1"/>
        <v>0</v>
      </c>
    </row>
    <row r="20" spans="1:16" ht="15.75" thickBot="1" x14ac:dyDescent="0.3">
      <c r="A20" s="150"/>
      <c r="B20" s="89"/>
      <c r="C20" s="90"/>
      <c r="D20" s="89"/>
      <c r="E20" s="88"/>
      <c r="F20" s="122"/>
      <c r="H20" s="153"/>
      <c r="I20" s="89"/>
      <c r="J20" s="90"/>
      <c r="K20" s="89"/>
      <c r="L20" s="88"/>
      <c r="M20" s="132"/>
      <c r="N20" s="129">
        <f t="shared" si="0"/>
        <v>0</v>
      </c>
      <c r="O20" s="130">
        <f t="shared" si="1"/>
        <v>0</v>
      </c>
    </row>
    <row r="21" spans="1:16" ht="15.75" thickBot="1" x14ac:dyDescent="0.3">
      <c r="A21" s="87"/>
      <c r="C21" s="154" t="s">
        <v>65</v>
      </c>
      <c r="D21" s="155"/>
      <c r="E21" s="156"/>
      <c r="F21" s="123">
        <f>SUM(F3:F20)</f>
        <v>44055.9</v>
      </c>
      <c r="H21" s="87"/>
      <c r="J21" s="154" t="s">
        <v>66</v>
      </c>
      <c r="K21" s="155"/>
      <c r="L21" s="156"/>
      <c r="M21" s="133">
        <f>SUM(M3:M20)</f>
        <v>62055.9</v>
      </c>
      <c r="N21" s="86"/>
      <c r="O21" s="85"/>
    </row>
    <row r="22" spans="1:16" ht="15.75" thickBot="1" x14ac:dyDescent="0.3">
      <c r="C22" s="139" t="s">
        <v>67</v>
      </c>
      <c r="D22" s="140"/>
      <c r="E22" s="141"/>
      <c r="F22" s="124">
        <f>F21*J26</f>
        <v>55069.875</v>
      </c>
      <c r="J22" s="139" t="s">
        <v>68</v>
      </c>
      <c r="K22" s="140"/>
      <c r="L22" s="141"/>
      <c r="M22" s="134">
        <f>M21*J26</f>
        <v>77569.875</v>
      </c>
      <c r="N22" s="84">
        <f>SUM(N3:N20)</f>
        <v>55069.875</v>
      </c>
      <c r="O22" s="83">
        <f>SUM(O3:O20)</f>
        <v>77569.875</v>
      </c>
    </row>
    <row r="23" spans="1:16" ht="15.75" thickBot="1" x14ac:dyDescent="0.3">
      <c r="C23" s="139" t="s">
        <v>69</v>
      </c>
      <c r="D23" s="140"/>
      <c r="E23" s="141"/>
      <c r="F23" s="124">
        <f>F22*J27</f>
        <v>71590.837500000009</v>
      </c>
      <c r="J23" s="139" t="s">
        <v>69</v>
      </c>
      <c r="K23" s="140"/>
      <c r="L23" s="141"/>
      <c r="M23" s="124">
        <f>F22*J27</f>
        <v>71590.837500000009</v>
      </c>
      <c r="N23" s="142" t="s">
        <v>70</v>
      </c>
      <c r="O23" s="143"/>
      <c r="P23" s="144"/>
    </row>
    <row r="24" spans="1:16" ht="15.75" thickBot="1" x14ac:dyDescent="0.3">
      <c r="C24" s="139" t="s">
        <v>71</v>
      </c>
      <c r="D24" s="140"/>
      <c r="E24" s="141"/>
      <c r="F24" s="125">
        <f>((F23-F22)/F23)*100</f>
        <v>23.076923076923087</v>
      </c>
      <c r="J24" s="139" t="s">
        <v>71</v>
      </c>
      <c r="K24" s="140"/>
      <c r="L24" s="141"/>
      <c r="M24" s="135">
        <f>((M23-M22)/M23)*100</f>
        <v>-8.3516797802511942</v>
      </c>
      <c r="N24" s="145" t="s">
        <v>72</v>
      </c>
      <c r="O24" s="146"/>
      <c r="P24" s="147"/>
    </row>
    <row r="26" spans="1:16" ht="21" x14ac:dyDescent="0.25">
      <c r="C26" s="23" t="s">
        <v>183</v>
      </c>
      <c r="D26" s="23"/>
      <c r="E26" s="23"/>
      <c r="F26" s="23"/>
      <c r="G26" s="23"/>
      <c r="I26" s="96" t="s">
        <v>73</v>
      </c>
      <c r="J26" s="82">
        <v>1.25</v>
      </c>
    </row>
    <row r="27" spans="1:16" ht="21" x14ac:dyDescent="0.25">
      <c r="I27" s="82" t="s">
        <v>74</v>
      </c>
      <c r="J27" s="82">
        <v>1.3</v>
      </c>
    </row>
    <row r="32" spans="1:16" ht="45" x14ac:dyDescent="0.25">
      <c r="A32" s="97" t="s">
        <v>175</v>
      </c>
      <c r="B32" s="97" t="s">
        <v>176</v>
      </c>
      <c r="C32" s="97" t="s">
        <v>177</v>
      </c>
    </row>
    <row r="33" spans="1:3" x14ac:dyDescent="0.25">
      <c r="A33" t="s">
        <v>174</v>
      </c>
      <c r="B33">
        <v>22</v>
      </c>
    </row>
    <row r="34" spans="1:3" x14ac:dyDescent="0.25">
      <c r="A34" t="s">
        <v>173</v>
      </c>
      <c r="B34">
        <v>7</v>
      </c>
      <c r="C34">
        <f>(B33*B34*B35)</f>
        <v>616</v>
      </c>
    </row>
    <row r="35" spans="1:3" x14ac:dyDescent="0.25">
      <c r="A35" t="s">
        <v>172</v>
      </c>
      <c r="B35">
        <v>4</v>
      </c>
    </row>
  </sheetData>
  <mergeCells count="19">
    <mergeCell ref="A10:A17"/>
    <mergeCell ref="H10:H17"/>
    <mergeCell ref="A1:F1"/>
    <mergeCell ref="H1:M1"/>
    <mergeCell ref="N1:O1"/>
    <mergeCell ref="A3:A9"/>
    <mergeCell ref="H3:H9"/>
    <mergeCell ref="A18:A20"/>
    <mergeCell ref="H18:H20"/>
    <mergeCell ref="C21:E21"/>
    <mergeCell ref="J21:L21"/>
    <mergeCell ref="C22:E22"/>
    <mergeCell ref="J22:L22"/>
    <mergeCell ref="C23:E23"/>
    <mergeCell ref="J23:L23"/>
    <mergeCell ref="N23:P23"/>
    <mergeCell ref="C24:E24"/>
    <mergeCell ref="J24:L24"/>
    <mergeCell ref="N24:P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9B45-C24C-4C6E-A480-E80495EC9FD5}">
  <sheetPr>
    <pageSetUpPr fitToPage="1"/>
  </sheetPr>
  <dimension ref="A1:R42"/>
  <sheetViews>
    <sheetView zoomScaleNormal="100" workbookViewId="0">
      <selection activeCell="C7" sqref="C7"/>
    </sheetView>
  </sheetViews>
  <sheetFormatPr baseColWidth="10" defaultColWidth="11.42578125" defaultRowHeight="15" x14ac:dyDescent="0.25"/>
  <cols>
    <col min="3" max="4" width="22.42578125" customWidth="1"/>
    <col min="5" max="5" width="32.140625" customWidth="1"/>
    <col min="8" max="8" width="14.42578125" customWidth="1"/>
    <col min="10" max="10" width="28.7109375" customWidth="1"/>
    <col min="11" max="11" width="25.140625" customWidth="1"/>
    <col min="12" max="12" width="27.5703125" customWidth="1"/>
  </cols>
  <sheetData>
    <row r="1" spans="1:18" s="23" customFormat="1" x14ac:dyDescent="0.25">
      <c r="A1" s="13"/>
      <c r="B1" s="164" t="s">
        <v>75</v>
      </c>
      <c r="C1" s="164"/>
      <c r="D1" s="164"/>
      <c r="E1" s="164"/>
      <c r="F1" s="164"/>
      <c r="G1" s="164"/>
      <c r="H1" s="164"/>
      <c r="J1" s="23" t="s">
        <v>76</v>
      </c>
    </row>
    <row r="2" spans="1:18" s="23" customFormat="1" x14ac:dyDescent="0.25">
      <c r="A2" s="13"/>
      <c r="B2" s="165" t="s">
        <v>77</v>
      </c>
      <c r="C2" s="166"/>
      <c r="D2" s="167"/>
      <c r="E2" s="24" t="s">
        <v>78</v>
      </c>
      <c r="F2" s="164" t="s">
        <v>79</v>
      </c>
      <c r="G2" s="164"/>
      <c r="H2" s="164"/>
    </row>
    <row r="3" spans="1:18" ht="60" x14ac:dyDescent="0.25">
      <c r="A3" s="10"/>
      <c r="B3" s="12" t="s">
        <v>80</v>
      </c>
      <c r="C3" s="12" t="s">
        <v>81</v>
      </c>
      <c r="D3" s="12" t="s">
        <v>82</v>
      </c>
      <c r="E3" s="12" t="s">
        <v>83</v>
      </c>
      <c r="F3" s="14" t="s">
        <v>84</v>
      </c>
      <c r="G3" s="14" t="s">
        <v>85</v>
      </c>
      <c r="H3" s="14" t="s">
        <v>86</v>
      </c>
      <c r="I3" s="18"/>
      <c r="J3" s="12" t="s">
        <v>87</v>
      </c>
      <c r="K3" s="15">
        <v>35</v>
      </c>
      <c r="L3" s="15" t="s">
        <v>88</v>
      </c>
    </row>
    <row r="4" spans="1:18" ht="45" customHeight="1" x14ac:dyDescent="0.25">
      <c r="A4" s="10"/>
      <c r="B4" s="22">
        <v>16</v>
      </c>
      <c r="C4" s="22">
        <v>1.4</v>
      </c>
      <c r="D4" s="22">
        <f>B4*C4</f>
        <v>22.4</v>
      </c>
      <c r="E4" s="22">
        <f>K5/K6</f>
        <v>1.1063829787234043</v>
      </c>
      <c r="F4" s="22">
        <f>D4*E4</f>
        <v>24.782978723404256</v>
      </c>
      <c r="G4" s="22">
        <v>1.3</v>
      </c>
      <c r="H4" s="22">
        <f>F4*G4</f>
        <v>32.217872340425536</v>
      </c>
      <c r="I4" s="18"/>
      <c r="J4" s="12" t="s">
        <v>89</v>
      </c>
      <c r="K4" s="15">
        <v>52</v>
      </c>
      <c r="L4" s="10"/>
    </row>
    <row r="5" spans="1:18" ht="60" x14ac:dyDescent="0.25">
      <c r="A5" s="99"/>
      <c r="B5" s="100"/>
      <c r="C5" s="100"/>
      <c r="D5" s="101"/>
      <c r="E5" s="101"/>
      <c r="F5" s="101"/>
      <c r="G5" s="101"/>
      <c r="H5" s="101"/>
      <c r="I5" s="18"/>
      <c r="J5" s="12" t="s">
        <v>90</v>
      </c>
      <c r="K5" s="15">
        <f>K3*K4</f>
        <v>1820</v>
      </c>
      <c r="L5" s="16" t="s">
        <v>91</v>
      </c>
    </row>
    <row r="6" spans="1:18" ht="45" x14ac:dyDescent="0.25">
      <c r="B6" s="18"/>
      <c r="C6" s="18"/>
      <c r="D6" s="18"/>
      <c r="E6" s="18"/>
      <c r="F6" s="18"/>
      <c r="G6" s="18"/>
      <c r="H6" s="18"/>
      <c r="I6" s="18"/>
      <c r="J6" s="12" t="s">
        <v>92</v>
      </c>
      <c r="K6" s="15">
        <f>K5-L18</f>
        <v>1645</v>
      </c>
      <c r="L6" s="17" t="s">
        <v>93</v>
      </c>
    </row>
    <row r="7" spans="1:18" ht="60" x14ac:dyDescent="0.25">
      <c r="B7" s="18"/>
      <c r="C7" s="18"/>
      <c r="D7" s="18"/>
      <c r="E7" s="18"/>
      <c r="F7" s="18"/>
      <c r="G7" s="18"/>
      <c r="H7" s="18"/>
      <c r="I7" s="18"/>
      <c r="J7" s="12" t="s">
        <v>94</v>
      </c>
      <c r="K7" s="15">
        <v>7</v>
      </c>
      <c r="L7" s="16" t="s">
        <v>95</v>
      </c>
    </row>
    <row r="8" spans="1:18" x14ac:dyDescent="0.25">
      <c r="B8" s="18"/>
      <c r="C8" s="18"/>
      <c r="D8" s="18"/>
      <c r="E8" s="18"/>
      <c r="F8" s="18"/>
      <c r="G8" s="18"/>
      <c r="H8" s="18"/>
      <c r="I8" s="18"/>
      <c r="J8" s="12"/>
      <c r="K8" s="15"/>
      <c r="L8" s="10"/>
    </row>
    <row r="9" spans="1:18" x14ac:dyDescent="0.25">
      <c r="B9" s="18"/>
      <c r="C9" s="18"/>
      <c r="D9" s="18"/>
      <c r="E9" s="18"/>
      <c r="F9" s="18"/>
      <c r="G9" s="18"/>
      <c r="H9" s="18"/>
      <c r="I9" s="18"/>
      <c r="J9" s="12"/>
      <c r="K9" s="14" t="s">
        <v>96</v>
      </c>
      <c r="L9" s="13" t="s">
        <v>97</v>
      </c>
    </row>
    <row r="10" spans="1:18" x14ac:dyDescent="0.25">
      <c r="B10" s="18"/>
      <c r="C10" s="18"/>
      <c r="D10" s="18"/>
      <c r="E10" s="18"/>
      <c r="F10" s="18"/>
      <c r="G10" s="18"/>
      <c r="H10" s="18"/>
      <c r="I10" s="18"/>
      <c r="J10" s="12"/>
      <c r="K10" s="11"/>
      <c r="L10" s="10"/>
    </row>
    <row r="11" spans="1:18" x14ac:dyDescent="0.25">
      <c r="B11" s="18"/>
      <c r="C11" s="18"/>
      <c r="D11" s="18"/>
      <c r="E11" s="18"/>
      <c r="F11" s="18"/>
      <c r="G11" s="18"/>
      <c r="H11" s="18"/>
      <c r="I11" s="18"/>
      <c r="J11" s="12" t="s">
        <v>98</v>
      </c>
      <c r="K11" s="11">
        <v>25</v>
      </c>
      <c r="L11" s="10">
        <f t="shared" ref="L11:L16" si="0">K11*$K$7</f>
        <v>175</v>
      </c>
      <c r="M11" s="21"/>
      <c r="N11" s="20"/>
    </row>
    <row r="12" spans="1:18" x14ac:dyDescent="0.25">
      <c r="B12" s="18"/>
      <c r="C12" s="18"/>
      <c r="D12" s="18"/>
      <c r="E12" s="18"/>
      <c r="F12" s="18"/>
      <c r="G12" s="18"/>
      <c r="H12" s="18"/>
      <c r="I12" s="18"/>
      <c r="J12" s="12" t="s">
        <v>99</v>
      </c>
      <c r="K12" s="11"/>
      <c r="L12" s="10">
        <f t="shared" si="0"/>
        <v>0</v>
      </c>
      <c r="M12" s="21"/>
      <c r="N12" s="20"/>
    </row>
    <row r="13" spans="1:18" ht="18" customHeight="1" x14ac:dyDescent="0.25">
      <c r="B13" s="18"/>
      <c r="C13" s="18"/>
      <c r="D13" s="18"/>
      <c r="E13" s="18"/>
      <c r="F13" s="18"/>
      <c r="G13" s="18"/>
      <c r="H13" s="18"/>
      <c r="I13" s="18"/>
      <c r="J13" s="12" t="s">
        <v>100</v>
      </c>
      <c r="K13" s="11"/>
      <c r="L13" s="10">
        <f t="shared" si="0"/>
        <v>0</v>
      </c>
      <c r="M13" s="21"/>
      <c r="N13" s="20"/>
    </row>
    <row r="14" spans="1:18" ht="35.25" customHeight="1" x14ac:dyDescent="0.25">
      <c r="B14" s="18"/>
      <c r="C14" s="18"/>
      <c r="D14" s="18"/>
      <c r="E14" s="18"/>
      <c r="F14" s="18"/>
      <c r="G14" s="18"/>
      <c r="H14" s="18"/>
      <c r="I14" s="18"/>
      <c r="J14" s="12" t="s">
        <v>101</v>
      </c>
      <c r="K14" s="11"/>
      <c r="L14" s="10">
        <f t="shared" si="0"/>
        <v>0</v>
      </c>
      <c r="M14" s="168" t="s">
        <v>102</v>
      </c>
      <c r="N14" s="169"/>
      <c r="O14" s="169"/>
      <c r="P14" s="169"/>
      <c r="Q14" s="169"/>
      <c r="R14" s="170"/>
    </row>
    <row r="15" spans="1:18" x14ac:dyDescent="0.25">
      <c r="B15" s="18"/>
      <c r="C15" s="18"/>
      <c r="D15" s="18"/>
      <c r="E15" s="18"/>
      <c r="F15" s="18"/>
      <c r="G15" s="18"/>
      <c r="H15" s="18"/>
      <c r="I15" s="18"/>
      <c r="J15" s="12" t="s">
        <v>103</v>
      </c>
      <c r="K15" s="11"/>
      <c r="L15" s="10">
        <f t="shared" si="0"/>
        <v>0</v>
      </c>
      <c r="M15" s="21"/>
      <c r="N15" s="20"/>
    </row>
    <row r="16" spans="1:18" x14ac:dyDescent="0.25">
      <c r="B16" s="18"/>
      <c r="C16" s="18"/>
      <c r="D16" s="18"/>
      <c r="E16" s="18"/>
      <c r="F16" s="18"/>
      <c r="G16" s="18"/>
      <c r="H16" s="18"/>
      <c r="I16" s="18"/>
      <c r="J16" s="12" t="s">
        <v>104</v>
      </c>
      <c r="K16" s="11"/>
      <c r="L16" s="10">
        <f t="shared" si="0"/>
        <v>0</v>
      </c>
      <c r="M16" s="21"/>
      <c r="N16" s="20"/>
    </row>
    <row r="17" spans="2:14" x14ac:dyDescent="0.25">
      <c r="B17" s="18"/>
      <c r="C17" s="18"/>
      <c r="D17" s="18"/>
      <c r="E17" s="18"/>
      <c r="F17" s="18"/>
      <c r="G17" s="18"/>
      <c r="H17" s="18"/>
      <c r="I17" s="18"/>
      <c r="J17" s="12" t="s">
        <v>105</v>
      </c>
      <c r="K17" s="11"/>
      <c r="L17" s="13"/>
      <c r="M17" s="21"/>
      <c r="N17" s="20"/>
    </row>
    <row r="18" spans="2:14" x14ac:dyDescent="0.25">
      <c r="B18" s="18"/>
      <c r="C18" s="18"/>
      <c r="D18" s="18"/>
      <c r="E18" s="18"/>
      <c r="F18" s="18"/>
      <c r="G18" s="18"/>
      <c r="H18" s="18"/>
      <c r="I18" s="18"/>
      <c r="J18" s="12" t="s">
        <v>106</v>
      </c>
      <c r="K18" s="14"/>
      <c r="L18" s="13">
        <f>SUM(L11:L16)</f>
        <v>175</v>
      </c>
      <c r="M18" s="21"/>
      <c r="N18" s="20"/>
    </row>
    <row r="19" spans="2:14" x14ac:dyDescent="0.25">
      <c r="B19" s="18"/>
      <c r="C19" s="18"/>
      <c r="D19" s="18"/>
      <c r="E19" s="18"/>
      <c r="F19" s="18"/>
      <c r="G19" s="18"/>
      <c r="H19" s="18"/>
      <c r="I19" s="18"/>
      <c r="J19" s="12" t="s">
        <v>107</v>
      </c>
      <c r="K19" s="11"/>
      <c r="L19" s="10"/>
      <c r="M19" s="21"/>
      <c r="N19" s="20"/>
    </row>
    <row r="20" spans="2:14" ht="30" x14ac:dyDescent="0.25">
      <c r="B20" s="18"/>
      <c r="C20" s="18"/>
      <c r="D20" s="18"/>
      <c r="E20" s="18"/>
      <c r="F20" s="18"/>
      <c r="G20" s="18"/>
      <c r="H20" s="18"/>
      <c r="I20" s="18"/>
      <c r="J20" s="12" t="s">
        <v>108</v>
      </c>
      <c r="K20" s="11"/>
      <c r="L20" s="10"/>
      <c r="M20" s="21"/>
      <c r="N20" s="20"/>
    </row>
    <row r="21" spans="2:14" ht="30" x14ac:dyDescent="0.25">
      <c r="B21" s="18"/>
      <c r="C21" s="18"/>
      <c r="D21" s="18"/>
      <c r="E21" s="18"/>
      <c r="F21" s="18"/>
      <c r="G21" s="18"/>
      <c r="H21" s="18"/>
      <c r="I21" s="18"/>
      <c r="J21" s="12" t="s">
        <v>109</v>
      </c>
      <c r="K21" s="11"/>
      <c r="L21" s="10"/>
    </row>
    <row r="22" spans="2:14" x14ac:dyDescent="0.25">
      <c r="B22" s="18"/>
      <c r="C22" s="18"/>
      <c r="D22" s="18"/>
      <c r="E22" s="18"/>
      <c r="F22" s="18"/>
      <c r="G22" s="18"/>
      <c r="H22" s="18"/>
      <c r="I22" s="18"/>
      <c r="J22" s="19"/>
      <c r="K22" s="18"/>
    </row>
    <row r="23" spans="2:14" x14ac:dyDescent="0.25">
      <c r="B23" s="18"/>
      <c r="C23" s="18"/>
      <c r="D23" s="18"/>
      <c r="E23" s="18"/>
      <c r="F23" s="18"/>
      <c r="G23" s="18"/>
      <c r="H23" s="18"/>
      <c r="I23" s="18"/>
      <c r="J23" s="19"/>
      <c r="K23" s="18"/>
    </row>
    <row r="24" spans="2:14" x14ac:dyDescent="0.25">
      <c r="B24" s="18"/>
      <c r="C24" s="18"/>
      <c r="D24" s="18"/>
      <c r="E24" s="18"/>
      <c r="F24" s="18"/>
      <c r="G24" s="18"/>
      <c r="H24" s="18"/>
      <c r="I24" s="18"/>
      <c r="J24" s="102"/>
      <c r="K24" s="19"/>
      <c r="L24" s="103"/>
    </row>
    <row r="25" spans="2:14" x14ac:dyDescent="0.25">
      <c r="B25" s="18"/>
      <c r="C25" s="18"/>
      <c r="D25" s="18"/>
      <c r="E25" s="18"/>
      <c r="F25" s="18"/>
      <c r="G25" s="18"/>
      <c r="H25" s="18"/>
      <c r="I25" s="18"/>
      <c r="J25" s="102"/>
      <c r="K25" s="19"/>
    </row>
    <row r="26" spans="2:14" x14ac:dyDescent="0.25">
      <c r="B26" s="18"/>
      <c r="C26" s="18"/>
      <c r="D26" s="18"/>
      <c r="E26" s="18"/>
      <c r="F26" s="18"/>
      <c r="G26" s="18"/>
      <c r="H26" s="18"/>
      <c r="I26" s="18"/>
      <c r="J26" s="102"/>
      <c r="K26" s="19"/>
      <c r="L26" s="104"/>
    </row>
    <row r="27" spans="2:14" x14ac:dyDescent="0.25">
      <c r="B27" s="18"/>
      <c r="C27" s="18"/>
      <c r="D27" s="18"/>
      <c r="E27" s="18"/>
      <c r="F27" s="18"/>
      <c r="G27" s="18"/>
      <c r="H27" s="18"/>
      <c r="I27" s="18"/>
      <c r="J27" s="102"/>
      <c r="K27" s="19"/>
      <c r="L27" s="105"/>
    </row>
    <row r="28" spans="2:14" x14ac:dyDescent="0.25">
      <c r="J28" s="102"/>
      <c r="K28" s="19"/>
      <c r="L28" s="104"/>
    </row>
    <row r="29" spans="2:14" x14ac:dyDescent="0.25">
      <c r="J29" s="102"/>
      <c r="K29" s="19"/>
    </row>
    <row r="30" spans="2:14" x14ac:dyDescent="0.25">
      <c r="J30" s="102"/>
      <c r="K30" s="106"/>
      <c r="L30" s="23"/>
    </row>
    <row r="31" spans="2:14" x14ac:dyDescent="0.25">
      <c r="J31" s="102"/>
      <c r="K31" s="18"/>
    </row>
    <row r="32" spans="2:14" x14ac:dyDescent="0.25">
      <c r="J32" s="102"/>
      <c r="K32" s="18"/>
    </row>
    <row r="33" spans="10:12" x14ac:dyDescent="0.25">
      <c r="J33" s="102"/>
      <c r="K33" s="18"/>
    </row>
    <row r="34" spans="10:12" x14ac:dyDescent="0.25">
      <c r="J34" s="102"/>
      <c r="K34" s="18"/>
    </row>
    <row r="35" spans="10:12" x14ac:dyDescent="0.25">
      <c r="J35" s="102"/>
      <c r="K35" s="18"/>
    </row>
    <row r="36" spans="10:12" x14ac:dyDescent="0.25">
      <c r="J36" s="102"/>
      <c r="K36" s="18"/>
    </row>
    <row r="37" spans="10:12" x14ac:dyDescent="0.25">
      <c r="J37" s="102"/>
      <c r="K37" s="18"/>
    </row>
    <row r="38" spans="10:12" x14ac:dyDescent="0.25">
      <c r="J38" s="102"/>
      <c r="K38" s="106"/>
      <c r="L38" s="23"/>
    </row>
    <row r="39" spans="10:12" x14ac:dyDescent="0.25">
      <c r="J39" s="102"/>
      <c r="K39" s="106"/>
      <c r="L39" s="23"/>
    </row>
    <row r="40" spans="10:12" x14ac:dyDescent="0.25">
      <c r="J40" s="102"/>
      <c r="K40" s="18"/>
    </row>
    <row r="41" spans="10:12" x14ac:dyDescent="0.25">
      <c r="J41" s="102"/>
      <c r="K41" s="18"/>
    </row>
    <row r="42" spans="10:12" x14ac:dyDescent="0.25">
      <c r="J42" s="102"/>
      <c r="K42" s="18"/>
    </row>
  </sheetData>
  <mergeCells count="4">
    <mergeCell ref="F2:H2"/>
    <mergeCell ref="B1:H1"/>
    <mergeCell ref="B2:D2"/>
    <mergeCell ref="M14:R14"/>
  </mergeCells>
  <pageMargins left="0.7" right="0.7" top="0.75" bottom="0.75" header="0.3" footer="0.3"/>
  <pageSetup paperSize="9" scale="52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46.7109375" customWidth="1"/>
    <col min="2" max="2" width="20.7109375" customWidth="1"/>
    <col min="3" max="3" width="62.7109375" customWidth="1"/>
  </cols>
  <sheetData>
    <row r="1" spans="1:3" ht="18.75" x14ac:dyDescent="0.3">
      <c r="A1" s="1" t="s">
        <v>110</v>
      </c>
    </row>
    <row r="3" spans="1:3" x14ac:dyDescent="0.25">
      <c r="A3" s="2" t="s">
        <v>111</v>
      </c>
    </row>
    <row r="4" spans="1:3" x14ac:dyDescent="0.25">
      <c r="A4" t="s">
        <v>112</v>
      </c>
      <c r="B4" s="3">
        <v>16</v>
      </c>
      <c r="C4" s="4" t="s">
        <v>113</v>
      </c>
    </row>
    <row r="5" spans="1:3" x14ac:dyDescent="0.25">
      <c r="A5" t="s">
        <v>114</v>
      </c>
      <c r="B5" s="3">
        <v>37</v>
      </c>
    </row>
    <row r="6" spans="1:3" x14ac:dyDescent="0.25">
      <c r="A6" t="s">
        <v>115</v>
      </c>
      <c r="B6" s="3">
        <v>52</v>
      </c>
    </row>
    <row r="7" spans="1:3" x14ac:dyDescent="0.25">
      <c r="A7" t="s">
        <v>116</v>
      </c>
      <c r="B7" s="3">
        <v>5</v>
      </c>
    </row>
    <row r="8" spans="1:3" x14ac:dyDescent="0.25">
      <c r="A8" t="s">
        <v>117</v>
      </c>
      <c r="B8" s="3">
        <v>10</v>
      </c>
    </row>
    <row r="9" spans="1:3" x14ac:dyDescent="0.25">
      <c r="A9" t="s">
        <v>118</v>
      </c>
      <c r="B9" s="3">
        <v>3</v>
      </c>
    </row>
    <row r="10" spans="1:3" x14ac:dyDescent="0.25">
      <c r="A10" t="s">
        <v>119</v>
      </c>
      <c r="B10" s="3">
        <v>3</v>
      </c>
    </row>
    <row r="11" spans="1:3" x14ac:dyDescent="0.25">
      <c r="A11" t="s">
        <v>120</v>
      </c>
      <c r="B11" s="3">
        <v>3</v>
      </c>
    </row>
    <row r="12" spans="1:3" x14ac:dyDescent="0.25">
      <c r="A12" t="s">
        <v>121</v>
      </c>
      <c r="B12" s="3">
        <v>7</v>
      </c>
    </row>
    <row r="13" spans="1:3" x14ac:dyDescent="0.25">
      <c r="A13" t="s">
        <v>122</v>
      </c>
      <c r="B13" s="9">
        <v>0.4</v>
      </c>
      <c r="C13" s="4" t="s">
        <v>123</v>
      </c>
    </row>
    <row r="16" spans="1:3" x14ac:dyDescent="0.25">
      <c r="A16" s="2" t="s">
        <v>124</v>
      </c>
    </row>
    <row r="17" spans="1:2" x14ac:dyDescent="0.25">
      <c r="A17" t="s">
        <v>125</v>
      </c>
      <c r="B17" s="5">
        <f>$B$5*$B$6</f>
        <v>1924</v>
      </c>
    </row>
    <row r="18" spans="1:2" x14ac:dyDescent="0.25">
      <c r="A18" t="s">
        <v>126</v>
      </c>
      <c r="B18" s="5">
        <f>$B$7*$B$5</f>
        <v>185</v>
      </c>
    </row>
    <row r="19" spans="1:2" x14ac:dyDescent="0.25">
      <c r="A19" t="s">
        <v>127</v>
      </c>
      <c r="B19" s="5">
        <f>($B$8+$B$9+$B$10+$B$11)*$B$12</f>
        <v>133</v>
      </c>
    </row>
    <row r="20" spans="1:2" x14ac:dyDescent="0.25">
      <c r="A20" t="s">
        <v>128</v>
      </c>
      <c r="B20" s="5">
        <f>B17 - B18 - B19</f>
        <v>1606</v>
      </c>
    </row>
    <row r="21" spans="1:2" x14ac:dyDescent="0.25">
      <c r="A21" t="s">
        <v>129</v>
      </c>
      <c r="B21" s="6">
        <f>$B$4*B17</f>
        <v>30784</v>
      </c>
    </row>
    <row r="22" spans="1:2" x14ac:dyDescent="0.25">
      <c r="A22" t="s">
        <v>130</v>
      </c>
      <c r="B22" s="7">
        <f>IFERROR(B20/B17,0)</f>
        <v>0.83471933471933468</v>
      </c>
    </row>
    <row r="23" spans="1:2" x14ac:dyDescent="0.25">
      <c r="A23" t="s">
        <v>131</v>
      </c>
      <c r="B23" s="8">
        <f>IFERROR(1/B22,0)</f>
        <v>1.1980074719800748</v>
      </c>
    </row>
    <row r="24" spans="1:2" x14ac:dyDescent="0.25">
      <c r="A24" t="s">
        <v>132</v>
      </c>
      <c r="B24" s="6">
        <f>IFERROR(B21/B20,0)</f>
        <v>19.168119551681194</v>
      </c>
    </row>
    <row r="25" spans="1:2" x14ac:dyDescent="0.25">
      <c r="A25" t="s">
        <v>133</v>
      </c>
      <c r="B25" s="6">
        <f>B24*(1+$B$13)</f>
        <v>26.835367372353669</v>
      </c>
    </row>
    <row r="26" spans="1:2" x14ac:dyDescent="0.25">
      <c r="A26" t="s">
        <v>134</v>
      </c>
      <c r="B26" s="6">
        <f>$B$4*(1+$B$13)</f>
        <v>22.4</v>
      </c>
    </row>
    <row r="29" spans="1:2" x14ac:dyDescent="0.25">
      <c r="A29" s="2" t="s">
        <v>135</v>
      </c>
    </row>
    <row r="30" spans="1:2" x14ac:dyDescent="0.25">
      <c r="A30" s="2" t="s">
        <v>136</v>
      </c>
      <c r="B30" s="2" t="s">
        <v>137</v>
      </c>
    </row>
    <row r="31" spans="1:2" x14ac:dyDescent="0.25">
      <c r="A31" s="7">
        <v>0.35</v>
      </c>
      <c r="B31" s="6">
        <f>$B$25*(1+0.35)</f>
        <v>36.227745952677459</v>
      </c>
    </row>
    <row r="32" spans="1:2" x14ac:dyDescent="0.25">
      <c r="A32" s="7">
        <v>0.4</v>
      </c>
      <c r="B32" s="6">
        <f>$B$25*(1+0.4)</f>
        <v>37.569514321295138</v>
      </c>
    </row>
    <row r="33" spans="1:2" x14ac:dyDescent="0.25">
      <c r="A33" s="7">
        <v>0.45</v>
      </c>
      <c r="B33" s="6">
        <f>$B$25*(1+0.45)</f>
        <v>38.911282689912817</v>
      </c>
    </row>
    <row r="35" spans="1:2" x14ac:dyDescent="0.25">
      <c r="A35" s="2" t="s">
        <v>138</v>
      </c>
    </row>
    <row r="36" spans="1:2" x14ac:dyDescent="0.25">
      <c r="A36" s="4" t="s">
        <v>139</v>
      </c>
    </row>
    <row r="37" spans="1:2" x14ac:dyDescent="0.25">
      <c r="A37" s="4" t="s">
        <v>140</v>
      </c>
    </row>
    <row r="38" spans="1:2" x14ac:dyDescent="0.25">
      <c r="A38" s="4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2DFF1-0020-4A76-95BE-FEAA6FE44A74}">
  <dimension ref="A1:N27"/>
  <sheetViews>
    <sheetView workbookViewId="0">
      <selection activeCell="F2" sqref="F2:H2"/>
    </sheetView>
  </sheetViews>
  <sheetFormatPr baseColWidth="10" defaultColWidth="11.42578125" defaultRowHeight="15" x14ac:dyDescent="0.25"/>
  <cols>
    <col min="1" max="1" width="3.42578125" style="25" bestFit="1" customWidth="1"/>
    <col min="2" max="2" width="87.85546875" style="25" bestFit="1" customWidth="1"/>
    <col min="3" max="3" width="5.5703125" style="25" customWidth="1"/>
    <col min="4" max="4" width="15.7109375" style="25" customWidth="1"/>
    <col min="5" max="7" width="14.85546875" style="25" customWidth="1"/>
    <col min="8" max="8" width="14.28515625" style="25" customWidth="1"/>
    <col min="9" max="9" width="15.140625" style="25" bestFit="1" customWidth="1"/>
    <col min="10" max="10" width="10.85546875" style="25" bestFit="1" customWidth="1"/>
    <col min="11" max="11" width="25.85546875" style="25" customWidth="1"/>
    <col min="12" max="12" width="11.42578125" style="25"/>
    <col min="13" max="13" width="10.7109375" style="25" bestFit="1" customWidth="1"/>
    <col min="14" max="14" width="14" style="25" bestFit="1" customWidth="1"/>
    <col min="15" max="16384" width="11.42578125" style="25"/>
  </cols>
  <sheetData>
    <row r="1" spans="1:9" ht="27" customHeight="1" thickBot="1" x14ac:dyDescent="0.3">
      <c r="A1" s="171" t="s">
        <v>142</v>
      </c>
      <c r="B1" s="172"/>
      <c r="C1" s="172"/>
      <c r="D1" s="172"/>
      <c r="E1" s="172"/>
      <c r="F1" s="172"/>
      <c r="G1" s="172"/>
      <c r="H1" s="172"/>
    </row>
    <row r="2" spans="1:9" ht="107.25" customHeight="1" thickBot="1" x14ac:dyDescent="0.3">
      <c r="A2" s="112"/>
      <c r="B2" s="173" t="s">
        <v>143</v>
      </c>
      <c r="C2" s="112"/>
      <c r="D2" s="110" t="s">
        <v>144</v>
      </c>
      <c r="E2" s="111" t="s">
        <v>151</v>
      </c>
      <c r="F2" s="176" t="s">
        <v>179</v>
      </c>
      <c r="G2" s="177"/>
      <c r="H2" s="178"/>
      <c r="I2" s="113"/>
    </row>
    <row r="3" spans="1:9" ht="15.75" thickBot="1" x14ac:dyDescent="0.3">
      <c r="A3" s="40" t="s">
        <v>145</v>
      </c>
      <c r="B3" s="174"/>
      <c r="C3" s="39" t="s">
        <v>146</v>
      </c>
      <c r="D3" s="51" t="s">
        <v>147</v>
      </c>
      <c r="E3" s="107" t="s">
        <v>178</v>
      </c>
      <c r="F3" s="38" t="s">
        <v>150</v>
      </c>
      <c r="G3" s="38" t="s">
        <v>149</v>
      </c>
      <c r="H3" s="39" t="s">
        <v>148</v>
      </c>
    </row>
    <row r="4" spans="1:9" ht="15.75" thickBot="1" x14ac:dyDescent="0.3">
      <c r="A4" s="33"/>
      <c r="B4" s="37" t="s">
        <v>152</v>
      </c>
      <c r="C4" s="36" t="s">
        <v>153</v>
      </c>
      <c r="D4" s="49">
        <v>20</v>
      </c>
      <c r="E4" s="108">
        <v>45</v>
      </c>
      <c r="F4" s="35">
        <f t="shared" ref="F4:F24" si="0">G4/1.2</f>
        <v>681.81818181818176</v>
      </c>
      <c r="G4" s="35">
        <f t="shared" ref="G4:G24" si="1">H4/1.1</f>
        <v>818.18181818181813</v>
      </c>
      <c r="H4" s="30">
        <f>D4*E4</f>
        <v>900</v>
      </c>
    </row>
    <row r="5" spans="1:9" ht="15.75" thickBot="1" x14ac:dyDescent="0.3">
      <c r="A5" s="33"/>
      <c r="B5" s="37" t="s">
        <v>154</v>
      </c>
      <c r="C5" s="36" t="s">
        <v>153</v>
      </c>
      <c r="D5" s="49">
        <v>40</v>
      </c>
      <c r="E5" s="108">
        <v>40</v>
      </c>
      <c r="F5" s="35">
        <f t="shared" si="0"/>
        <v>1212.1212121212122</v>
      </c>
      <c r="G5" s="35">
        <f t="shared" si="1"/>
        <v>1454.5454545454545</v>
      </c>
      <c r="H5" s="30">
        <f t="shared" ref="H5:H27" si="2">D5*E5</f>
        <v>1600</v>
      </c>
    </row>
    <row r="6" spans="1:9" ht="15.75" thickBot="1" x14ac:dyDescent="0.3">
      <c r="A6" s="33"/>
      <c r="B6" s="37" t="s">
        <v>155</v>
      </c>
      <c r="C6" s="36" t="s">
        <v>156</v>
      </c>
      <c r="D6" s="49">
        <v>580</v>
      </c>
      <c r="E6" s="108">
        <v>35.9</v>
      </c>
      <c r="F6" s="35">
        <f t="shared" si="0"/>
        <v>15774.242424242424</v>
      </c>
      <c r="G6" s="35">
        <f t="shared" si="1"/>
        <v>18929.090909090908</v>
      </c>
      <c r="H6" s="30">
        <f t="shared" si="2"/>
        <v>20822</v>
      </c>
    </row>
    <row r="7" spans="1:9" ht="15.75" thickBot="1" x14ac:dyDescent="0.3">
      <c r="A7" s="33"/>
      <c r="B7" s="37" t="s">
        <v>171</v>
      </c>
      <c r="C7" s="36" t="s">
        <v>47</v>
      </c>
      <c r="D7" s="49">
        <v>300</v>
      </c>
      <c r="E7" s="108">
        <v>34</v>
      </c>
      <c r="F7" s="35">
        <f t="shared" si="0"/>
        <v>7727.272727272727</v>
      </c>
      <c r="G7" s="35">
        <f t="shared" si="1"/>
        <v>9272.7272727272721</v>
      </c>
      <c r="H7" s="30">
        <f t="shared" si="2"/>
        <v>10200</v>
      </c>
    </row>
    <row r="8" spans="1:9" ht="15.75" thickBot="1" x14ac:dyDescent="0.3">
      <c r="A8" s="33"/>
      <c r="B8" s="37"/>
      <c r="C8" s="36"/>
      <c r="D8" s="49"/>
      <c r="E8" s="108"/>
      <c r="F8" s="35">
        <f t="shared" si="0"/>
        <v>0</v>
      </c>
      <c r="G8" s="35">
        <f t="shared" si="1"/>
        <v>0</v>
      </c>
      <c r="H8" s="30">
        <f t="shared" si="2"/>
        <v>0</v>
      </c>
    </row>
    <row r="9" spans="1:9" ht="15.75" thickBot="1" x14ac:dyDescent="0.3">
      <c r="A9" s="33"/>
      <c r="B9" s="37"/>
      <c r="C9" s="36"/>
      <c r="D9" s="49"/>
      <c r="E9" s="108"/>
      <c r="F9" s="35">
        <f t="shared" si="0"/>
        <v>0</v>
      </c>
      <c r="G9" s="35">
        <f t="shared" si="1"/>
        <v>0</v>
      </c>
      <c r="H9" s="30">
        <f t="shared" si="2"/>
        <v>0</v>
      </c>
    </row>
    <row r="10" spans="1:9" ht="15.75" thickBot="1" x14ac:dyDescent="0.3">
      <c r="A10" s="33"/>
      <c r="B10" s="37"/>
      <c r="C10" s="36"/>
      <c r="D10" s="49"/>
      <c r="E10" s="108"/>
      <c r="F10" s="35">
        <f t="shared" si="0"/>
        <v>0</v>
      </c>
      <c r="G10" s="35">
        <f t="shared" si="1"/>
        <v>0</v>
      </c>
      <c r="H10" s="30">
        <f t="shared" si="2"/>
        <v>0</v>
      </c>
    </row>
    <row r="11" spans="1:9" ht="15.75" thickBot="1" x14ac:dyDescent="0.3">
      <c r="A11" s="33"/>
      <c r="B11" s="37"/>
      <c r="C11" s="36"/>
      <c r="D11" s="49"/>
      <c r="E11" s="108"/>
      <c r="F11" s="35">
        <f t="shared" si="0"/>
        <v>0</v>
      </c>
      <c r="G11" s="35">
        <f t="shared" si="1"/>
        <v>0</v>
      </c>
      <c r="H11" s="30">
        <f t="shared" si="2"/>
        <v>0</v>
      </c>
    </row>
    <row r="12" spans="1:9" ht="15.75" thickBot="1" x14ac:dyDescent="0.3">
      <c r="A12" s="33"/>
      <c r="B12" s="37"/>
      <c r="C12" s="36"/>
      <c r="D12" s="49"/>
      <c r="E12" s="108"/>
      <c r="F12" s="35">
        <f t="shared" si="0"/>
        <v>0</v>
      </c>
      <c r="G12" s="35">
        <f t="shared" si="1"/>
        <v>0</v>
      </c>
      <c r="H12" s="30">
        <f t="shared" si="2"/>
        <v>0</v>
      </c>
    </row>
    <row r="13" spans="1:9" ht="15.75" thickBot="1" x14ac:dyDescent="0.3">
      <c r="A13" s="33"/>
      <c r="B13" s="37"/>
      <c r="C13" s="36"/>
      <c r="D13" s="49"/>
      <c r="E13" s="108"/>
      <c r="F13" s="35">
        <f t="shared" si="0"/>
        <v>0</v>
      </c>
      <c r="G13" s="35">
        <f t="shared" si="1"/>
        <v>0</v>
      </c>
      <c r="H13" s="30">
        <f t="shared" si="2"/>
        <v>0</v>
      </c>
    </row>
    <row r="14" spans="1:9" ht="15.75" thickBot="1" x14ac:dyDescent="0.3">
      <c r="A14" s="33"/>
      <c r="B14" s="37"/>
      <c r="C14" s="36"/>
      <c r="D14" s="49"/>
      <c r="E14" s="108"/>
      <c r="F14" s="35">
        <f t="shared" si="0"/>
        <v>0</v>
      </c>
      <c r="G14" s="35">
        <f t="shared" si="1"/>
        <v>0</v>
      </c>
      <c r="H14" s="30">
        <f t="shared" si="2"/>
        <v>0</v>
      </c>
    </row>
    <row r="15" spans="1:9" ht="15.75" thickBot="1" x14ac:dyDescent="0.3">
      <c r="A15" s="33"/>
      <c r="B15" s="37"/>
      <c r="C15" s="36"/>
      <c r="D15" s="49"/>
      <c r="E15" s="108"/>
      <c r="F15" s="35">
        <f t="shared" si="0"/>
        <v>0</v>
      </c>
      <c r="G15" s="35">
        <f t="shared" si="1"/>
        <v>0</v>
      </c>
      <c r="H15" s="30">
        <f t="shared" si="2"/>
        <v>0</v>
      </c>
    </row>
    <row r="16" spans="1:9" ht="15.75" thickBot="1" x14ac:dyDescent="0.3">
      <c r="A16" s="33"/>
      <c r="B16" s="37"/>
      <c r="C16" s="36"/>
      <c r="D16" s="49"/>
      <c r="E16" s="108"/>
      <c r="F16" s="35">
        <f t="shared" si="0"/>
        <v>0</v>
      </c>
      <c r="G16" s="35">
        <f t="shared" si="1"/>
        <v>0</v>
      </c>
      <c r="H16" s="30">
        <f t="shared" si="2"/>
        <v>0</v>
      </c>
    </row>
    <row r="17" spans="1:14" ht="15.75" thickBot="1" x14ac:dyDescent="0.3">
      <c r="A17" s="33"/>
      <c r="B17" s="37"/>
      <c r="C17" s="36"/>
      <c r="D17" s="49"/>
      <c r="E17" s="108"/>
      <c r="F17" s="35">
        <f t="shared" si="0"/>
        <v>0</v>
      </c>
      <c r="G17" s="35">
        <f t="shared" si="1"/>
        <v>0</v>
      </c>
      <c r="H17" s="30">
        <f t="shared" si="2"/>
        <v>0</v>
      </c>
    </row>
    <row r="18" spans="1:14" ht="15.75" thickBot="1" x14ac:dyDescent="0.3">
      <c r="A18" s="33"/>
      <c r="B18" s="37"/>
      <c r="C18" s="36"/>
      <c r="D18" s="49"/>
      <c r="E18" s="108"/>
      <c r="F18" s="35">
        <f t="shared" si="0"/>
        <v>0</v>
      </c>
      <c r="G18" s="35">
        <f t="shared" si="1"/>
        <v>0</v>
      </c>
      <c r="H18" s="30">
        <f t="shared" si="2"/>
        <v>0</v>
      </c>
    </row>
    <row r="19" spans="1:14" ht="15.75" thickBot="1" x14ac:dyDescent="0.3">
      <c r="A19" s="33"/>
      <c r="B19" s="37"/>
      <c r="C19" s="36"/>
      <c r="D19" s="49"/>
      <c r="E19" s="108"/>
      <c r="F19" s="35">
        <f t="shared" si="0"/>
        <v>0</v>
      </c>
      <c r="G19" s="35">
        <f t="shared" si="1"/>
        <v>0</v>
      </c>
      <c r="H19" s="30">
        <f t="shared" si="2"/>
        <v>0</v>
      </c>
    </row>
    <row r="20" spans="1:14" ht="15.75" thickBot="1" x14ac:dyDescent="0.3">
      <c r="A20" s="33"/>
      <c r="B20" s="37"/>
      <c r="C20" s="36"/>
      <c r="D20" s="49"/>
      <c r="E20" s="108"/>
      <c r="F20" s="35">
        <f t="shared" si="0"/>
        <v>0</v>
      </c>
      <c r="G20" s="35">
        <f t="shared" si="1"/>
        <v>0</v>
      </c>
      <c r="H20" s="30">
        <f t="shared" si="2"/>
        <v>0</v>
      </c>
    </row>
    <row r="21" spans="1:14" ht="15.75" thickBot="1" x14ac:dyDescent="0.3">
      <c r="A21" s="33"/>
      <c r="B21" s="37"/>
      <c r="C21" s="36"/>
      <c r="D21" s="49"/>
      <c r="E21" s="108"/>
      <c r="F21" s="35">
        <f t="shared" si="0"/>
        <v>0</v>
      </c>
      <c r="G21" s="35">
        <f t="shared" si="1"/>
        <v>0</v>
      </c>
      <c r="H21" s="30">
        <f t="shared" si="2"/>
        <v>0</v>
      </c>
    </row>
    <row r="22" spans="1:14" ht="15.75" thickBot="1" x14ac:dyDescent="0.3">
      <c r="A22" s="33"/>
      <c r="B22" s="37"/>
      <c r="C22" s="36"/>
      <c r="D22" s="49"/>
      <c r="E22" s="108"/>
      <c r="F22" s="35">
        <f t="shared" si="0"/>
        <v>0</v>
      </c>
      <c r="G22" s="35">
        <f t="shared" si="1"/>
        <v>0</v>
      </c>
      <c r="H22" s="30">
        <f t="shared" si="2"/>
        <v>0</v>
      </c>
    </row>
    <row r="23" spans="1:14" ht="15.75" thickBot="1" x14ac:dyDescent="0.3">
      <c r="A23" s="33"/>
      <c r="B23" s="37"/>
      <c r="C23" s="36"/>
      <c r="D23" s="49">
        <v>0</v>
      </c>
      <c r="E23" s="108"/>
      <c r="F23" s="35">
        <f t="shared" si="0"/>
        <v>0</v>
      </c>
      <c r="G23" s="35">
        <f t="shared" si="1"/>
        <v>0</v>
      </c>
      <c r="H23" s="30">
        <f t="shared" si="2"/>
        <v>0</v>
      </c>
    </row>
    <row r="24" spans="1:14" ht="25.5" customHeight="1" thickBot="1" x14ac:dyDescent="0.3">
      <c r="A24" s="33"/>
      <c r="B24" s="37" t="s">
        <v>157</v>
      </c>
      <c r="C24" s="36" t="s">
        <v>158</v>
      </c>
      <c r="D24" s="49"/>
      <c r="E24" s="108"/>
      <c r="F24" s="35">
        <f t="shared" si="0"/>
        <v>0</v>
      </c>
      <c r="G24" s="35">
        <f t="shared" si="1"/>
        <v>0</v>
      </c>
      <c r="H24" s="30">
        <f t="shared" si="2"/>
        <v>0</v>
      </c>
    </row>
    <row r="25" spans="1:14" ht="15.75" customHeight="1" thickTop="1" thickBot="1" x14ac:dyDescent="0.3">
      <c r="A25" s="175"/>
      <c r="B25" s="174"/>
      <c r="C25" s="174"/>
      <c r="D25" s="174"/>
      <c r="E25" s="109"/>
      <c r="F25" s="26"/>
      <c r="G25" s="26"/>
      <c r="H25" s="30">
        <f t="shared" si="2"/>
        <v>0</v>
      </c>
      <c r="M25" s="31" t="s">
        <v>160</v>
      </c>
      <c r="N25" s="31" t="s">
        <v>161</v>
      </c>
    </row>
    <row r="26" spans="1:14" ht="15.75" customHeight="1" thickTop="1" thickBot="1" x14ac:dyDescent="0.3">
      <c r="A26" s="174"/>
      <c r="B26" s="174"/>
      <c r="C26" s="174"/>
      <c r="D26" s="174"/>
      <c r="E26" s="109"/>
      <c r="F26" s="26"/>
      <c r="G26" s="26"/>
      <c r="H26" s="30">
        <f t="shared" si="2"/>
        <v>0</v>
      </c>
      <c r="M26" s="29">
        <v>1.2</v>
      </c>
      <c r="N26" s="29">
        <v>1.3</v>
      </c>
    </row>
    <row r="27" spans="1:14" ht="15.75" customHeight="1" thickBot="1" x14ac:dyDescent="0.3">
      <c r="A27" s="174"/>
      <c r="B27" s="174"/>
      <c r="C27" s="174"/>
      <c r="D27" s="174"/>
      <c r="E27" s="109"/>
      <c r="F27" s="26"/>
      <c r="G27" s="26"/>
      <c r="H27" s="30">
        <f t="shared" si="2"/>
        <v>0</v>
      </c>
    </row>
  </sheetData>
  <mergeCells count="4">
    <mergeCell ref="A1:H1"/>
    <mergeCell ref="B2:B3"/>
    <mergeCell ref="A25:D27"/>
    <mergeCell ref="F2:H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5DFEB-394C-4BBB-9A22-C1A85D7EE839}">
  <dimension ref="A1:L24"/>
  <sheetViews>
    <sheetView topLeftCell="C1" workbookViewId="0">
      <selection activeCell="E4" sqref="E4"/>
    </sheetView>
  </sheetViews>
  <sheetFormatPr baseColWidth="10" defaultColWidth="11.42578125" defaultRowHeight="15" x14ac:dyDescent="0.25"/>
  <cols>
    <col min="1" max="1" width="3.42578125" style="25" bestFit="1" customWidth="1"/>
    <col min="2" max="2" width="88.28515625" style="25" customWidth="1"/>
    <col min="3" max="3" width="13" style="25" customWidth="1"/>
    <col min="4" max="4" width="15.5703125" style="42" customWidth="1"/>
    <col min="5" max="5" width="16.7109375" style="25" customWidth="1"/>
    <col min="6" max="6" width="10.5703125" style="25" bestFit="1" customWidth="1"/>
    <col min="7" max="7" width="15.140625" style="25" bestFit="1" customWidth="1"/>
    <col min="8" max="8" width="10.85546875" style="25" bestFit="1" customWidth="1"/>
    <col min="9" max="9" width="25.85546875" style="25" customWidth="1"/>
    <col min="10" max="10" width="11.42578125" style="25"/>
    <col min="11" max="11" width="10.7109375" style="25" bestFit="1" customWidth="1"/>
    <col min="12" max="12" width="14" style="25" bestFit="1" customWidth="1"/>
    <col min="13" max="16384" width="11.42578125" style="25"/>
  </cols>
  <sheetData>
    <row r="1" spans="1:9" ht="27" customHeight="1" thickBot="1" x14ac:dyDescent="0.3">
      <c r="A1" s="179" t="s">
        <v>142</v>
      </c>
      <c r="B1" s="174"/>
      <c r="C1" s="174"/>
      <c r="D1" s="174"/>
      <c r="E1" s="174"/>
      <c r="F1" s="174"/>
      <c r="G1" s="26"/>
      <c r="H1" s="26"/>
      <c r="I1" s="26"/>
    </row>
    <row r="2" spans="1:9" ht="73.5" customHeight="1" thickBot="1" x14ac:dyDescent="0.3">
      <c r="A2" s="41"/>
      <c r="B2" s="180" t="s">
        <v>143</v>
      </c>
      <c r="C2" s="50" t="s">
        <v>164</v>
      </c>
      <c r="D2" s="48" t="s">
        <v>165</v>
      </c>
      <c r="E2" s="48" t="s">
        <v>166</v>
      </c>
      <c r="F2" s="181" t="s">
        <v>179</v>
      </c>
      <c r="G2" s="182"/>
      <c r="H2" s="182"/>
      <c r="I2" s="183"/>
    </row>
    <row r="3" spans="1:9" s="45" customFormat="1" ht="30.75" thickBot="1" x14ac:dyDescent="0.3">
      <c r="A3" s="40" t="s">
        <v>145</v>
      </c>
      <c r="B3" s="174"/>
      <c r="C3" s="51" t="s">
        <v>146</v>
      </c>
      <c r="D3" s="52" t="s">
        <v>147</v>
      </c>
      <c r="E3" s="47" t="s">
        <v>45</v>
      </c>
      <c r="F3" s="39" t="s">
        <v>148</v>
      </c>
      <c r="G3" s="38" t="s">
        <v>149</v>
      </c>
      <c r="H3" s="38" t="s">
        <v>150</v>
      </c>
      <c r="I3" s="46" t="s">
        <v>167</v>
      </c>
    </row>
    <row r="4" spans="1:9" ht="15.75" thickBot="1" x14ac:dyDescent="0.3">
      <c r="A4" s="33"/>
      <c r="B4" s="37" t="s">
        <v>168</v>
      </c>
      <c r="C4" s="49" t="s">
        <v>156</v>
      </c>
      <c r="D4" s="44">
        <v>580</v>
      </c>
      <c r="E4" s="43">
        <v>2</v>
      </c>
      <c r="F4" s="30">
        <f>D4*E4</f>
        <v>1160</v>
      </c>
      <c r="G4" s="35">
        <f>F4/$L$23</f>
        <v>966.66666666666674</v>
      </c>
      <c r="H4" s="35">
        <f>G4/$K$23</f>
        <v>743.58974358974365</v>
      </c>
      <c r="I4" s="34">
        <f t="shared" ref="I4:I9" si="0">E4/($K$23*$L$23)</f>
        <v>1.2820512820512819</v>
      </c>
    </row>
    <row r="5" spans="1:9" x14ac:dyDescent="0.25">
      <c r="A5" s="33"/>
      <c r="B5" s="37" t="s">
        <v>169</v>
      </c>
      <c r="C5" s="49" t="s">
        <v>156</v>
      </c>
      <c r="D5" s="44">
        <v>200</v>
      </c>
      <c r="E5" s="43">
        <v>11</v>
      </c>
      <c r="F5" s="30">
        <f t="shared" ref="F5:F21" si="1">D5*E5</f>
        <v>2200</v>
      </c>
      <c r="G5" s="35">
        <f t="shared" ref="G5:G21" si="2">F5/$L$23</f>
        <v>1833.3333333333335</v>
      </c>
      <c r="H5" s="35">
        <f>G5/$K$23</f>
        <v>1410.2564102564104</v>
      </c>
      <c r="I5" s="34">
        <f t="shared" si="0"/>
        <v>7.0512820512820511</v>
      </c>
    </row>
    <row r="6" spans="1:9" ht="15.75" thickBot="1" x14ac:dyDescent="0.3">
      <c r="A6" s="33"/>
      <c r="B6" s="37" t="s">
        <v>155</v>
      </c>
      <c r="C6" s="49" t="s">
        <v>158</v>
      </c>
      <c r="D6" s="44">
        <v>500</v>
      </c>
      <c r="E6" s="43">
        <v>15</v>
      </c>
      <c r="F6" s="30">
        <f t="shared" si="1"/>
        <v>7500</v>
      </c>
      <c r="G6" s="35">
        <f t="shared" si="2"/>
        <v>6250</v>
      </c>
      <c r="H6" s="35">
        <f>G6/$K$23</f>
        <v>4807.6923076923076</v>
      </c>
      <c r="I6" s="34">
        <f t="shared" si="0"/>
        <v>9.615384615384615</v>
      </c>
    </row>
    <row r="7" spans="1:9" ht="24.75" customHeight="1" thickBot="1" x14ac:dyDescent="0.3">
      <c r="A7" s="33"/>
      <c r="B7" s="37" t="s">
        <v>157</v>
      </c>
      <c r="C7" s="49" t="s">
        <v>158</v>
      </c>
      <c r="D7" s="44">
        <v>800</v>
      </c>
      <c r="E7" s="43">
        <v>2</v>
      </c>
      <c r="F7" s="30">
        <f t="shared" si="1"/>
        <v>1600</v>
      </c>
      <c r="G7" s="35">
        <f t="shared" si="2"/>
        <v>1333.3333333333335</v>
      </c>
      <c r="H7" s="35">
        <f>G7/$K$23</f>
        <v>1025.6410256410256</v>
      </c>
      <c r="I7" s="34">
        <f t="shared" si="0"/>
        <v>1.2820512820512819</v>
      </c>
    </row>
    <row r="8" spans="1:9" ht="24.75" customHeight="1" thickBot="1" x14ac:dyDescent="0.3">
      <c r="A8" s="33"/>
      <c r="B8" s="37"/>
      <c r="C8" s="49" t="s">
        <v>170</v>
      </c>
      <c r="D8" s="44">
        <v>120</v>
      </c>
      <c r="E8" s="43">
        <v>50</v>
      </c>
      <c r="F8" s="30">
        <f t="shared" si="1"/>
        <v>6000</v>
      </c>
      <c r="G8" s="35">
        <f t="shared" si="2"/>
        <v>5000</v>
      </c>
      <c r="H8" s="35">
        <f t="shared" ref="H8:H21" si="3">G8/$K$23</f>
        <v>3846.1538461538462</v>
      </c>
      <c r="I8" s="34">
        <f t="shared" si="0"/>
        <v>32.051282051282051</v>
      </c>
    </row>
    <row r="9" spans="1:9" ht="24.75" customHeight="1" thickBot="1" x14ac:dyDescent="0.3">
      <c r="A9" s="33"/>
      <c r="B9" s="37"/>
      <c r="C9" s="49"/>
      <c r="D9" s="44">
        <v>10</v>
      </c>
      <c r="E9" s="43">
        <v>65</v>
      </c>
      <c r="F9" s="30">
        <f t="shared" ref="F9:F15" si="4">D9*E9</f>
        <v>650</v>
      </c>
      <c r="G9" s="35">
        <f t="shared" ref="G9:G15" si="5">F9/$L$23</f>
        <v>541.66666666666674</v>
      </c>
      <c r="H9" s="35">
        <f t="shared" ref="H9:H15" si="6">G9/$K$23</f>
        <v>416.66666666666669</v>
      </c>
      <c r="I9" s="34">
        <f t="shared" si="0"/>
        <v>41.666666666666664</v>
      </c>
    </row>
    <row r="10" spans="1:9" ht="24.75" customHeight="1" thickBot="1" x14ac:dyDescent="0.3">
      <c r="A10" s="33"/>
      <c r="B10" s="37"/>
      <c r="C10" s="49"/>
      <c r="D10" s="44"/>
      <c r="E10" s="43"/>
      <c r="F10" s="30">
        <f t="shared" si="4"/>
        <v>0</v>
      </c>
      <c r="G10" s="35">
        <f t="shared" si="5"/>
        <v>0</v>
      </c>
      <c r="H10" s="35">
        <f t="shared" si="6"/>
        <v>0</v>
      </c>
      <c r="I10" s="34"/>
    </row>
    <row r="11" spans="1:9" ht="24.75" customHeight="1" thickBot="1" x14ac:dyDescent="0.3">
      <c r="A11" s="33"/>
      <c r="B11" s="37"/>
      <c r="C11" s="49"/>
      <c r="D11" s="44"/>
      <c r="E11" s="43"/>
      <c r="F11" s="30">
        <f t="shared" si="4"/>
        <v>0</v>
      </c>
      <c r="G11" s="35">
        <f t="shared" si="5"/>
        <v>0</v>
      </c>
      <c r="H11" s="35">
        <f t="shared" si="6"/>
        <v>0</v>
      </c>
      <c r="I11" s="34"/>
    </row>
    <row r="12" spans="1:9" ht="24.75" customHeight="1" thickBot="1" x14ac:dyDescent="0.3">
      <c r="A12" s="33"/>
      <c r="B12" s="37"/>
      <c r="C12" s="49"/>
      <c r="D12" s="44"/>
      <c r="E12" s="43"/>
      <c r="F12" s="30">
        <f t="shared" si="4"/>
        <v>0</v>
      </c>
      <c r="G12" s="35">
        <f t="shared" si="5"/>
        <v>0</v>
      </c>
      <c r="H12" s="35">
        <f t="shared" si="6"/>
        <v>0</v>
      </c>
      <c r="I12" s="34"/>
    </row>
    <row r="13" spans="1:9" ht="24.75" customHeight="1" thickBot="1" x14ac:dyDescent="0.3">
      <c r="A13" s="33"/>
      <c r="B13" s="37"/>
      <c r="C13" s="49"/>
      <c r="D13" s="44"/>
      <c r="E13" s="43"/>
      <c r="F13" s="30">
        <f t="shared" si="4"/>
        <v>0</v>
      </c>
      <c r="G13" s="35">
        <f t="shared" si="5"/>
        <v>0</v>
      </c>
      <c r="H13" s="35">
        <f t="shared" si="6"/>
        <v>0</v>
      </c>
      <c r="I13" s="34"/>
    </row>
    <row r="14" spans="1:9" ht="24.75" customHeight="1" thickBot="1" x14ac:dyDescent="0.3">
      <c r="A14" s="33"/>
      <c r="B14" s="37"/>
      <c r="C14" s="49"/>
      <c r="D14" s="44"/>
      <c r="E14" s="43"/>
      <c r="F14" s="30">
        <f t="shared" si="4"/>
        <v>0</v>
      </c>
      <c r="G14" s="35">
        <f t="shared" si="5"/>
        <v>0</v>
      </c>
      <c r="H14" s="35">
        <f t="shared" si="6"/>
        <v>0</v>
      </c>
      <c r="I14" s="34"/>
    </row>
    <row r="15" spans="1:9" ht="24.75" customHeight="1" thickBot="1" x14ac:dyDescent="0.3">
      <c r="A15" s="33"/>
      <c r="B15" s="37"/>
      <c r="C15" s="49"/>
      <c r="D15" s="44"/>
      <c r="E15" s="43"/>
      <c r="F15" s="30">
        <f t="shared" si="4"/>
        <v>0</v>
      </c>
      <c r="G15" s="35">
        <f t="shared" si="5"/>
        <v>0</v>
      </c>
      <c r="H15" s="35">
        <f t="shared" si="6"/>
        <v>0</v>
      </c>
      <c r="I15" s="34"/>
    </row>
    <row r="16" spans="1:9" ht="24.75" customHeight="1" thickBot="1" x14ac:dyDescent="0.3">
      <c r="A16" s="33"/>
      <c r="B16" s="37"/>
      <c r="C16" s="49"/>
      <c r="D16" s="44"/>
      <c r="E16" s="43"/>
      <c r="F16" s="30">
        <f t="shared" si="1"/>
        <v>0</v>
      </c>
      <c r="G16" s="35">
        <f t="shared" si="2"/>
        <v>0</v>
      </c>
      <c r="H16" s="35">
        <f t="shared" si="3"/>
        <v>0</v>
      </c>
      <c r="I16" s="34"/>
    </row>
    <row r="17" spans="1:12" ht="24.75" customHeight="1" x14ac:dyDescent="0.25">
      <c r="A17" s="33"/>
      <c r="B17" s="37"/>
      <c r="C17" s="49"/>
      <c r="D17" s="44"/>
      <c r="E17" s="43"/>
      <c r="F17" s="30">
        <f t="shared" si="1"/>
        <v>0</v>
      </c>
      <c r="G17" s="35">
        <f t="shared" si="2"/>
        <v>0</v>
      </c>
      <c r="H17" s="35">
        <f t="shared" si="3"/>
        <v>0</v>
      </c>
      <c r="I17" s="34"/>
    </row>
    <row r="18" spans="1:12" ht="24.75" customHeight="1" x14ac:dyDescent="0.25">
      <c r="A18" s="33"/>
      <c r="B18" s="37"/>
      <c r="C18" s="49"/>
      <c r="D18" s="44"/>
      <c r="E18" s="43"/>
      <c r="F18" s="30">
        <f t="shared" si="1"/>
        <v>0</v>
      </c>
      <c r="G18" s="35">
        <f t="shared" si="2"/>
        <v>0</v>
      </c>
      <c r="H18" s="35">
        <f t="shared" si="3"/>
        <v>0</v>
      </c>
      <c r="I18" s="34"/>
    </row>
    <row r="19" spans="1:12" ht="24.75" customHeight="1" x14ac:dyDescent="0.25">
      <c r="A19" s="33"/>
      <c r="B19" s="37"/>
      <c r="C19" s="49"/>
      <c r="D19" s="44"/>
      <c r="E19" s="43"/>
      <c r="F19" s="30">
        <f t="shared" si="1"/>
        <v>0</v>
      </c>
      <c r="G19" s="35">
        <f t="shared" si="2"/>
        <v>0</v>
      </c>
      <c r="H19" s="35">
        <f t="shared" si="3"/>
        <v>0</v>
      </c>
      <c r="I19" s="34"/>
    </row>
    <row r="20" spans="1:12" ht="24.75" customHeight="1" x14ac:dyDescent="0.25">
      <c r="A20" s="33"/>
      <c r="B20" s="37"/>
      <c r="C20" s="49"/>
      <c r="D20" s="44"/>
      <c r="E20" s="43"/>
      <c r="F20" s="30">
        <f t="shared" si="1"/>
        <v>0</v>
      </c>
      <c r="G20" s="35">
        <f t="shared" si="2"/>
        <v>0</v>
      </c>
      <c r="H20" s="35">
        <f t="shared" si="3"/>
        <v>0</v>
      </c>
      <c r="I20" s="34"/>
    </row>
    <row r="21" spans="1:12" ht="24.75" customHeight="1" x14ac:dyDescent="0.25">
      <c r="A21" s="33"/>
      <c r="B21" s="37"/>
      <c r="C21" s="49"/>
      <c r="D21" s="44"/>
      <c r="E21" s="43"/>
      <c r="F21" s="30">
        <f t="shared" si="1"/>
        <v>0</v>
      </c>
      <c r="G21" s="35">
        <f t="shared" si="2"/>
        <v>0</v>
      </c>
      <c r="H21" s="35">
        <f t="shared" si="3"/>
        <v>0</v>
      </c>
      <c r="I21" s="34"/>
    </row>
    <row r="22" spans="1:12" ht="15.75" customHeight="1" thickTop="1" thickBot="1" x14ac:dyDescent="0.3">
      <c r="A22" s="175"/>
      <c r="B22" s="174"/>
      <c r="C22" s="174"/>
      <c r="D22" s="174"/>
      <c r="E22" s="28" t="s">
        <v>159</v>
      </c>
      <c r="F22" s="32">
        <f>SUM(F4:F20)</f>
        <v>19110</v>
      </c>
      <c r="G22" s="26"/>
      <c r="H22" s="26"/>
      <c r="I22" s="26"/>
      <c r="K22" s="31" t="s">
        <v>160</v>
      </c>
      <c r="L22" s="31" t="s">
        <v>161</v>
      </c>
    </row>
    <row r="23" spans="1:12" ht="15.75" customHeight="1" thickTop="1" thickBot="1" x14ac:dyDescent="0.3">
      <c r="A23" s="174"/>
      <c r="B23" s="174"/>
      <c r="C23" s="174"/>
      <c r="D23" s="174"/>
      <c r="E23" s="28" t="s">
        <v>162</v>
      </c>
      <c r="F23" s="30">
        <f>F22*20%</f>
        <v>3822</v>
      </c>
      <c r="G23" s="26"/>
      <c r="H23" s="26"/>
      <c r="I23" s="26"/>
      <c r="K23" s="29">
        <v>1.3</v>
      </c>
      <c r="L23" s="29">
        <v>1.2</v>
      </c>
    </row>
    <row r="24" spans="1:12" ht="15.75" customHeight="1" thickBot="1" x14ac:dyDescent="0.3">
      <c r="A24" s="174"/>
      <c r="B24" s="174"/>
      <c r="C24" s="174"/>
      <c r="D24" s="174"/>
      <c r="E24" s="28" t="s">
        <v>163</v>
      </c>
      <c r="F24" s="27">
        <f>F22+F23</f>
        <v>22932</v>
      </c>
      <c r="G24" s="26"/>
      <c r="H24" s="26"/>
      <c r="I24" s="26"/>
    </row>
  </sheetData>
  <mergeCells count="4">
    <mergeCell ref="A1:F1"/>
    <mergeCell ref="B2:B3"/>
    <mergeCell ref="A22:D24"/>
    <mergeCell ref="F2:I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Gannt</vt:lpstr>
      <vt:lpstr>calculs de couts complet</vt:lpstr>
      <vt:lpstr>Calcul coût de main d'oeuvre</vt:lpstr>
      <vt:lpstr>Calcul mo simplifié</vt:lpstr>
      <vt:lpstr>du cout unitaire au coût total</vt:lpstr>
      <vt:lpstr>Du devis au coût unitaire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 Freund</dc:creator>
  <cp:keywords/>
  <dc:description/>
  <cp:lastModifiedBy>FREUND Christophe</cp:lastModifiedBy>
  <cp:revision/>
  <dcterms:created xsi:type="dcterms:W3CDTF">2025-08-17T19:51:11Z</dcterms:created>
  <dcterms:modified xsi:type="dcterms:W3CDTF">2026-01-30T20:07:16Z</dcterms:modified>
  <cp:category/>
  <cp:contentStatus/>
</cp:coreProperties>
</file>